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1"/>
  </bookViews>
  <sheets>
    <sheet name="DATA" sheetId="1" r:id="rId1"/>
    <sheet name="DDO COVERING LETTER" sheetId="2" r:id="rId2"/>
    <sheet name="INDIVIDUAL APPLICATION" sheetId="3" r:id="rId3"/>
    <sheet name="CHEK LIST" sheetId="4" r:id="rId4"/>
    <sheet name="APPENDIX-II" sheetId="5" r:id="rId5"/>
    <sheet name="PENSINER NON DRAWL CERTIFICATE" sheetId="6" r:id="rId6"/>
    <sheet name="NON DRAWL CERTIFICATE" sheetId="7" r:id="rId7"/>
    <sheet name="Spell of claime certificate" sheetId="8" r:id="rId8"/>
    <sheet name="DEPENDANT CERTIFICATE" sheetId="9" r:id="rId9"/>
    <sheet name="NUMBER TO WORD" sheetId="10" state="hidden" r:id="rId10"/>
  </sheets>
  <definedNames>
    <definedName name="_xlnm.Print_Area" localSheetId="4">'APPENDIX-II'!$A$1:$K$41</definedName>
    <definedName name="_xlnm.Print_Area" localSheetId="3">'CHEK LIST'!$A$1:$E$36</definedName>
    <definedName name="_xlnm.Print_Area" localSheetId="8">'DEPENDANT CERTIFICATE'!$A$1:$L$21</definedName>
    <definedName name="_xlnm.Print_Area" localSheetId="2">'INDIVIDUAL APPLICATION'!$A$2:$K$53</definedName>
    <definedName name="_xlnm.Print_Area" localSheetId="6">'NON DRAWL CERTIFICATE'!$B$2:$J$36</definedName>
    <definedName name="_xlnm.Print_Area" localSheetId="5">'PENSINER NON DRAWL CERTIFICATE'!$B$1:$I$50</definedName>
    <definedName name="_xlnm.Print_Area" localSheetId="7">'Spell of claime certificate'!$A$1:$J$25</definedName>
  </definedNames>
  <calcPr fullCalcOnLoad="1"/>
</workbook>
</file>

<file path=xl/sharedStrings.xml><?xml version="1.0" encoding="utf-8"?>
<sst xmlns="http://schemas.openxmlformats.org/spreadsheetml/2006/main" count="672" uniqueCount="431">
  <si>
    <t>CHEK SLIPS FOR SENDING MEDICAL REIMBURSEMENT PROPOSALS</t>
  </si>
  <si>
    <t>Name and Official Address of the teacher</t>
  </si>
  <si>
    <t>:</t>
  </si>
  <si>
    <t>if Retired</t>
  </si>
  <si>
    <t>a) Date / Year of Retirement</t>
  </si>
  <si>
    <t>b)Designation</t>
  </si>
  <si>
    <t>P.P.O. NO</t>
  </si>
  <si>
    <t>Communication of Applicant ,Address for all purpose with Phone NO.</t>
  </si>
  <si>
    <t>Name &amp;Address of the hospital&amp;Date of Treatment</t>
  </si>
  <si>
    <t>a)Whether it is Private Hospital (or)Recognised Hospital</t>
  </si>
  <si>
    <t>b)Whether referral letter produced (or)Recognised orders to be enclosed along with proposal</t>
  </si>
  <si>
    <t>Whether the Medical Reimbursement Proposal is received in the HeadOffice a period of Six Months from the date of discharge.</t>
  </si>
  <si>
    <t>Whether the following  are enclosed or not</t>
  </si>
  <si>
    <t>1)</t>
  </si>
  <si>
    <t>2)</t>
  </si>
  <si>
    <t>3)</t>
  </si>
  <si>
    <t>4)</t>
  </si>
  <si>
    <t>5)</t>
  </si>
  <si>
    <t>6)</t>
  </si>
  <si>
    <t>7)</t>
  </si>
  <si>
    <t>Appendix-II duly attested by the forwarding authority</t>
  </si>
  <si>
    <t>Non-Drawal certificate in Prescribed Proforma</t>
  </si>
  <si>
    <t>in case Retired complete set of Pension Payment Order copy duly attested by the forwarding authority</t>
  </si>
  <si>
    <t>Emergency certificate</t>
  </si>
  <si>
    <t xml:space="preserve">Essentiality certificate </t>
  </si>
  <si>
    <t>Discharge summary</t>
  </si>
  <si>
    <t>in case Dependent:Dependent Certificate</t>
  </si>
  <si>
    <t>if the patient is dependent on the Govt.Employee in case of dependents above the age of 18 years Un-Employee Certificate and Marital status of dependent are to be enclosed with Medical Reimbursement Proposal</t>
  </si>
  <si>
    <t>in case of the dependent of deceased Govt.Employee / Retired Employee whether Death  &amp; Legal hire certificate enclosed or not</t>
  </si>
  <si>
    <t>Whether the Medical Reimbursement Proposalis prepared &amp;submitted with reference to G.O.Ms.No. 74 HM &amp; FW (K1) Dept,Dt:15.03.2005&amp;GO.Ms.No.60 HM &amp; FW (K1)Dept,dt:09.04.2007,GO Ms No. 180 HM &amp; FW (K1) Dept, dt:11.05.2006.</t>
  </si>
  <si>
    <t>Whether the Medical Reimbursement claim in processed through the drawing officer and recieiving within the stipulated time.</t>
  </si>
  <si>
    <t>And whether the Availment of No.of instalments recorder (or) not</t>
  </si>
  <si>
    <t>Whether the entry is made in the service Rewgister (or) not for previous claim and drawal</t>
  </si>
  <si>
    <t>,</t>
  </si>
  <si>
    <t>has no property or income of</t>
  </si>
  <si>
    <t xml:space="preserve">own and that </t>
  </si>
  <si>
    <t>is wholly dependent on me as per APIMA Rules 1972.</t>
  </si>
  <si>
    <t>EMPLOYEE NAME</t>
  </si>
  <si>
    <t>DESIGNATION</t>
  </si>
  <si>
    <t>STATUS</t>
  </si>
  <si>
    <t>WORKING PLACE</t>
  </si>
  <si>
    <t>DISTRICT</t>
  </si>
  <si>
    <t>EMP ID</t>
  </si>
  <si>
    <t xml:space="preserve">DATE/ YEAR OF RETIREMENT </t>
  </si>
  <si>
    <t xml:space="preserve"> PPO NO</t>
  </si>
  <si>
    <t>PATIENT DETAILS</t>
  </si>
  <si>
    <t>IS THE EMPLOYEE AND PATIENT IS SAME?</t>
  </si>
  <si>
    <t>NAME OF THE PATIENT</t>
  </si>
  <si>
    <t>AGE OF THE PATIENT</t>
  </si>
  <si>
    <t>RELATION SHIP WITH THE EMPLOYEE</t>
  </si>
  <si>
    <t>NAME OF DISEASE</t>
  </si>
  <si>
    <t>TO</t>
  </si>
  <si>
    <t>SPELL OF CLAIM</t>
  </si>
  <si>
    <t>HOSPITAL NAME</t>
  </si>
  <si>
    <t>HOSPITAL ADDRESS</t>
  </si>
  <si>
    <t>HOSPITAL TYPE</t>
  </si>
  <si>
    <t>AMOUNT</t>
  </si>
  <si>
    <t>DATE OF SUBMISSION PROPOSAL</t>
  </si>
  <si>
    <t>DDO DEATAILS</t>
  </si>
  <si>
    <t>DDO Designation</t>
  </si>
  <si>
    <t>OFFICE NAME</t>
  </si>
  <si>
    <t>OFFICE PLACE</t>
  </si>
  <si>
    <t>EMPLOYEE HOUSE ADDRESS</t>
  </si>
  <si>
    <t>TO ADDRESS UP TO Rs.50000/-</t>
  </si>
  <si>
    <t>TO ADDRESS ABOVE Rs.50000/-</t>
  </si>
  <si>
    <t>a)</t>
  </si>
  <si>
    <t>b)</t>
  </si>
  <si>
    <t>c)</t>
  </si>
  <si>
    <t>d)</t>
  </si>
  <si>
    <t>e)</t>
  </si>
  <si>
    <t>1.CHEK LIST</t>
  </si>
  <si>
    <t>2.APPENDIX-II</t>
  </si>
  <si>
    <t xml:space="preserve">3.ESSENTIALITY CERTIFICATE </t>
  </si>
  <si>
    <t>4.EMERGENCY CERTIFICATE</t>
  </si>
  <si>
    <t>5.DIS CHARGE SUMMARY</t>
  </si>
  <si>
    <t>6.HOSPITAL RECOGNITION GO COPY</t>
  </si>
  <si>
    <t>7.ORIGINAL MEDICAL BILLS</t>
  </si>
  <si>
    <t>8.DEPENDENT CERTIFICATE</t>
  </si>
  <si>
    <t>10.SPELL CERTIFICATE</t>
  </si>
  <si>
    <t xml:space="preserve">11.P.P.O COPY </t>
  </si>
  <si>
    <t>EMPLOYEE/ PENSIONER DATA TO SENDING MEDICAL REIMBURSEMENT PROPOSALS</t>
  </si>
  <si>
    <t>IN SERVICE</t>
  </si>
  <si>
    <t>KURICHEDU</t>
  </si>
  <si>
    <t>PRAKASAM</t>
  </si>
  <si>
    <t xml:space="preserve">PAY /SCALE </t>
  </si>
  <si>
    <t>FIRST</t>
  </si>
  <si>
    <t>RECOGNISED</t>
  </si>
  <si>
    <t>Mandal Educational Officer</t>
  </si>
  <si>
    <t>H.NO.</t>
  </si>
  <si>
    <t>STREET</t>
  </si>
  <si>
    <t>VILLAGE</t>
  </si>
  <si>
    <t>1-131</t>
  </si>
  <si>
    <t>KOTA BAZAAR</t>
  </si>
  <si>
    <t xml:space="preserve">MANDAL </t>
  </si>
  <si>
    <t>District Educational Officer</t>
  </si>
  <si>
    <t>f)</t>
  </si>
  <si>
    <t>MOBILE/PHONE No.</t>
  </si>
  <si>
    <t>I,</t>
  </si>
  <si>
    <t xml:space="preserve">here by declare that My </t>
  </si>
  <si>
    <t>his</t>
  </si>
  <si>
    <t>her</t>
  </si>
  <si>
    <t>he</t>
  </si>
  <si>
    <t>she</t>
  </si>
  <si>
    <t>Signature of the forwarding authority</t>
  </si>
  <si>
    <t>Signature of the Government Servant</t>
  </si>
  <si>
    <t>APPENDIX-II</t>
  </si>
  <si>
    <t>APPLICATION FOR CLAIMING REFUND OF MEDICAL REIMBURSEMENT EXPENSES INCURRED IN</t>
  </si>
  <si>
    <t>CONNECTION WITH MEDICAL ATTENDANCE &amp; OR TREATMENT OF GOVERNMENT SERVANT</t>
  </si>
  <si>
    <t>Office in which employed</t>
  </si>
  <si>
    <t>PAY</t>
  </si>
  <si>
    <t>DA</t>
  </si>
  <si>
    <t>HRA</t>
  </si>
  <si>
    <t>OTHERS</t>
  </si>
  <si>
    <t>TOTAL</t>
  </si>
  <si>
    <t>Pay of the Government Servant as defined in FRs and  other emoluments which should be shown seperately</t>
  </si>
  <si>
    <t>Place of duty</t>
  </si>
  <si>
    <t>Full Residential Address with Door .No&amp;Name of the Mohalla</t>
  </si>
  <si>
    <t>Name of the Patient  &amp; his/her Relashion ship to the Government servant . In case of children state age also</t>
  </si>
  <si>
    <t>Place at which the Patient fell ill</t>
  </si>
  <si>
    <t>Nature of illness and its duration</t>
  </si>
  <si>
    <t>Details of amount claimed cost of Medicines purchased from the Market / List of  medicines, cash memos and the Essentiality Certificate should be attached Each in Duplicate signed by Treatement Doctor</t>
  </si>
  <si>
    <t>Total amount claimed</t>
  </si>
  <si>
    <t>List of Enclosers</t>
  </si>
  <si>
    <t xml:space="preserve">PAY </t>
  </si>
  <si>
    <t xml:space="preserve">OTHERS </t>
  </si>
  <si>
    <t>.</t>
  </si>
  <si>
    <t>Years</t>
  </si>
  <si>
    <t xml:space="preserve">of </t>
  </si>
  <si>
    <t>PLACE AT WHICH THE  PATIENT FELL ILL</t>
  </si>
  <si>
    <t>Essentiality Certificate enclosed</t>
  </si>
  <si>
    <t>HYSTERO SCOPY &amp; ENDOMATRIAL BIOPSY</t>
  </si>
  <si>
    <t xml:space="preserve">DECLARATION BY THE GOVERNMENT SERVANT </t>
  </si>
  <si>
    <t xml:space="preserve">I Hereby declared that The Contents in This Application Are True To The Best of my </t>
  </si>
  <si>
    <t xml:space="preserve">knowledge and belief and that the medical expensesare incurred for self as defined under the </t>
  </si>
  <si>
    <t>Andhra Pradesh Government Medical Attendance Rules 1972 and wholly dependent upon me.</t>
  </si>
  <si>
    <t>Signature of thr Forwarding Authority</t>
  </si>
  <si>
    <t>At Home</t>
  </si>
  <si>
    <t>Self</t>
  </si>
  <si>
    <t>NO</t>
  </si>
  <si>
    <t>YES</t>
  </si>
  <si>
    <t>9.NON-DRAWAL CERTIFICATE</t>
  </si>
  <si>
    <t>DEPENDENT CERTIFICATE GIVEN BY THE GOVERNMENT SERVANT</t>
  </si>
  <si>
    <t>(As per instructions issued in C &amp; DSE, A.P., Hyderabad Procs . R.c .No.8878/d3-4/2009,dated:02.09.2009)</t>
  </si>
  <si>
    <t>Sri</t>
  </si>
  <si>
    <t>Smt/Kum</t>
  </si>
  <si>
    <t>Mandal</t>
  </si>
  <si>
    <t>District</t>
  </si>
  <si>
    <t>Village / Town</t>
  </si>
  <si>
    <t xml:space="preserve">do hereby declare that ,My dependent of </t>
  </si>
  <si>
    <t xml:space="preserve">years </t>
  </si>
  <si>
    <t xml:space="preserve">and has no property of income of </t>
  </si>
  <si>
    <t>own and that ,</t>
  </si>
  <si>
    <t>is wholly dependent on me only,</t>
  </si>
  <si>
    <t>is my</t>
  </si>
  <si>
    <t>Signature of the Government servant</t>
  </si>
  <si>
    <t>Signature of the Drawing &amp;Disbursing Officer</t>
  </si>
  <si>
    <t>is also not a Employee or Pensioner.</t>
  </si>
  <si>
    <t>( Service Employees )</t>
  </si>
  <si>
    <t>Zero</t>
  </si>
  <si>
    <t>One</t>
  </si>
  <si>
    <t xml:space="preserve">Two </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</si>
  <si>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</si>
  <si>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</si>
  <si>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</si>
  <si>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</si>
  <si>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</si>
  <si>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</si>
  <si>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</si>
  <si>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</si>
  <si>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</si>
  <si>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</si>
  <si>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</si>
  <si>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</si>
  <si>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</si>
  <si>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</si>
  <si>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</si>
  <si>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</si>
  <si>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</si>
  <si>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</si>
  <si>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</si>
  <si>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</si>
  <si>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</si>
  <si>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</si>
  <si>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</si>
  <si>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</si>
  <si>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</si>
  <si>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</si>
  <si>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 xml:space="preserve">Twenty Nine </t>
  </si>
  <si>
    <t xml:space="preserve">Thirty </t>
  </si>
  <si>
    <t>Thirty One</t>
  </si>
  <si>
    <t>Thirty Two</t>
  </si>
  <si>
    <t>Thirty Three</t>
  </si>
  <si>
    <t>Thirty Four</t>
  </si>
  <si>
    <t>Thirty Five</t>
  </si>
  <si>
    <t>Thirty Six</t>
  </si>
  <si>
    <t>Thirty Seven</t>
  </si>
  <si>
    <t xml:space="preserve">Thirty Eight </t>
  </si>
  <si>
    <t>Thirty Nine</t>
  </si>
  <si>
    <t>Fourty</t>
  </si>
  <si>
    <t>Fourty One</t>
  </si>
  <si>
    <t>Fourty Two</t>
  </si>
  <si>
    <t>Fourty Three</t>
  </si>
  <si>
    <t>Fourty Four</t>
  </si>
  <si>
    <t>Fourty Five</t>
  </si>
  <si>
    <t>Fourty Nine</t>
  </si>
  <si>
    <t>Fifty</t>
  </si>
  <si>
    <t>Fifty One</t>
  </si>
  <si>
    <t>Fifty Two</t>
  </si>
  <si>
    <t>Fifty Three</t>
  </si>
  <si>
    <t>Fifty Four</t>
  </si>
  <si>
    <t>Fifty Five</t>
  </si>
  <si>
    <t>Fifty Six</t>
  </si>
  <si>
    <t>Fifty Seven</t>
  </si>
  <si>
    <t>Fifty Eight</t>
  </si>
  <si>
    <t>Fifty Nine</t>
  </si>
  <si>
    <t xml:space="preserve">Sixty </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</si>
  <si>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</si>
  <si>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</si>
  <si>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</si>
  <si>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</si>
  <si>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</si>
  <si>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</si>
  <si>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</si>
  <si>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</si>
  <si>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</si>
  <si>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</si>
  <si>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</si>
  <si>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</si>
  <si>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</si>
  <si>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</si>
  <si>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</si>
  <si>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</si>
  <si>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</si>
  <si>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</si>
  <si>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</si>
  <si>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Eighty</t>
  </si>
  <si>
    <t>Eighty One</t>
  </si>
  <si>
    <t>Eighty Two</t>
  </si>
  <si>
    <t>Eighty Three</t>
  </si>
  <si>
    <t>Eighty Four</t>
  </si>
  <si>
    <t>Eighty Five</t>
  </si>
  <si>
    <t>Eighty Six</t>
  </si>
  <si>
    <t>Eighty Seven</t>
  </si>
  <si>
    <t>Eighty Eight</t>
  </si>
  <si>
    <t>Eighty Nine</t>
  </si>
  <si>
    <t>Ninty</t>
  </si>
  <si>
    <t>Ninty One</t>
  </si>
  <si>
    <t xml:space="preserve">Ninty Two </t>
  </si>
  <si>
    <t>Ninty Three</t>
  </si>
  <si>
    <t>Ninty Four</t>
  </si>
  <si>
    <t>Ninty Five</t>
  </si>
  <si>
    <t>Ninty Six</t>
  </si>
  <si>
    <t>Ninty Seven</t>
  </si>
  <si>
    <t>Ninty Eight</t>
  </si>
  <si>
    <t>Ninty Nine</t>
  </si>
  <si>
    <t>Lakhs</t>
  </si>
  <si>
    <t>Thousands</t>
  </si>
  <si>
    <t>Hundred</t>
  </si>
  <si>
    <t>This to certify that, the amount of Rs.</t>
  </si>
  <si>
    <t>(</t>
  </si>
  <si>
    <t>)</t>
  </si>
  <si>
    <t xml:space="preserve">is being claimed  now in this bill by </t>
  </si>
  <si>
    <t xml:space="preserve">has not been paid previously towards Medical Reimbursement in respect of </t>
  </si>
  <si>
    <t xml:space="preserve">during the period </t>
  </si>
  <si>
    <t>from</t>
  </si>
  <si>
    <t>to</t>
  </si>
  <si>
    <t xml:space="preserve">in the Recognised Hospital By the Andhra Pradesh State Government i.e., at </t>
  </si>
  <si>
    <t>as per the records available regarding the Medical Reimbursement defined under the Government Medical Attendence Rules 1972.</t>
  </si>
  <si>
    <t>age</t>
  </si>
  <si>
    <t>comma</t>
  </si>
  <si>
    <t>fullstop</t>
  </si>
  <si>
    <t>Vil / Town</t>
  </si>
  <si>
    <t>To Address</t>
  </si>
  <si>
    <t>The District Educational Officer</t>
  </si>
  <si>
    <t>DISTRICT HEAD QUARTER NAME</t>
  </si>
  <si>
    <t>Ongole</t>
  </si>
  <si>
    <t>Prakasam</t>
  </si>
  <si>
    <t>Kurichedu</t>
  </si>
  <si>
    <t>Amaravathi, Andhra Pradesh.</t>
  </si>
  <si>
    <t>School</t>
  </si>
  <si>
    <t>From</t>
  </si>
  <si>
    <t>MPP School</t>
  </si>
  <si>
    <t>To</t>
  </si>
  <si>
    <t xml:space="preserve">Through the </t>
  </si>
  <si>
    <t>Sir,</t>
  </si>
  <si>
    <t>Primary education</t>
  </si>
  <si>
    <t>Medical Reimbursement Proposals Submitted -Regarding</t>
  </si>
  <si>
    <t>Reimbursement  of Medical Expenses -</t>
  </si>
  <si>
    <t>Ref:-</t>
  </si>
  <si>
    <t>Sub:-</t>
  </si>
  <si>
    <t>1.G.O.Ms.No.40, Education Department ,Dated 07.05.2002</t>
  </si>
  <si>
    <t>2.G.O.Ms.No.74, HM &amp; KFW (K1 ) Dept ,Dated 15.03.2005</t>
  </si>
  <si>
    <t xml:space="preserve">Working as </t>
  </si>
  <si>
    <t xml:space="preserve">Medical reimbursement calim for </t>
  </si>
  <si>
    <t xml:space="preserve">named </t>
  </si>
  <si>
    <t>as</t>
  </si>
  <si>
    <t xml:space="preserve">who is wholly dependent on me </t>
  </si>
  <si>
    <t>My self</t>
  </si>
  <si>
    <t>has</t>
  </si>
  <si>
    <t xml:space="preserve">undergone treatment for </t>
  </si>
  <si>
    <t>incurred expenditure of Rs.</t>
  </si>
  <si>
    <t>I am here with enclosing the Bills and required certificates for your kind information.</t>
  </si>
  <si>
    <t>Inpatient</t>
  </si>
  <si>
    <t xml:space="preserve">Medical Bills with all the enclousers for the medical reimbursement of </t>
  </si>
  <si>
    <t>Thanking you</t>
  </si>
  <si>
    <t>yours faithfully,</t>
  </si>
  <si>
    <t xml:space="preserve">he has </t>
  </si>
  <si>
    <t>she has</t>
  </si>
  <si>
    <t xml:space="preserve"> I have </t>
  </si>
  <si>
    <t xml:space="preserve">I have </t>
  </si>
  <si>
    <t>my</t>
  </si>
  <si>
    <t>Mdl</t>
  </si>
  <si>
    <t>Dt</t>
  </si>
  <si>
    <t>who has undergone Treatment  for the disease</t>
  </si>
  <si>
    <t xml:space="preserve">       Hence I request you that I may kindly be sanctioned the medical reimbursement amount for which I am eligible as per Government orders.</t>
  </si>
  <si>
    <t>3.G.O.Ms.No.105, HM &amp; KFW (K1 ) Dept ,Dated 09.04.2005</t>
  </si>
  <si>
    <t>4.G.O.Ms.No.68, HM &amp; KFW (K1 ) Dept ,Dated 28.03.2011</t>
  </si>
  <si>
    <t>Mandal:</t>
  </si>
  <si>
    <t>District:</t>
  </si>
  <si>
    <t>The</t>
  </si>
  <si>
    <t>Dated:……………………………………..</t>
  </si>
  <si>
    <t>Lr No:…………………………………………</t>
  </si>
  <si>
    <t>Sir/Medam</t>
  </si>
  <si>
    <t>Sub:</t>
  </si>
  <si>
    <t xml:space="preserve">Medical Attendance-Medical Reimbursement Proposal-in respect of </t>
  </si>
  <si>
    <t>submission for Sanction - regarding</t>
  </si>
  <si>
    <t>With reference to the subject cited above I submit the</t>
  </si>
  <si>
    <t xml:space="preserve">Medical Reimbursement proposals of </t>
  </si>
  <si>
    <t>MALE</t>
  </si>
  <si>
    <t>m13</t>
  </si>
  <si>
    <t>with incurred an amount of Rs.</t>
  </si>
  <si>
    <t>***********************</t>
  </si>
  <si>
    <t>Yours faithfully</t>
  </si>
  <si>
    <t>Encl:-</t>
  </si>
  <si>
    <t>Check list</t>
  </si>
  <si>
    <t>Appendix-II</t>
  </si>
  <si>
    <t>Non Drawn certificate</t>
  </si>
  <si>
    <t>Hospital Recognition copy</t>
  </si>
  <si>
    <t>software devoloped by SK.Khaja Rahamtulla, S.G.T ,MPPS , Kurichedu, Prakasam dt.,</t>
  </si>
  <si>
    <t xml:space="preserve">OFFICE OF THE </t>
  </si>
  <si>
    <t>MANDAL:</t>
  </si>
  <si>
    <t>DISTRICT:</t>
  </si>
  <si>
    <t xml:space="preserve"> KURICHEDU MANDAL</t>
  </si>
  <si>
    <t>PRAKASAM DISTRICT</t>
  </si>
  <si>
    <t xml:space="preserve">MANDAL EDUCATIONAL OFFICE </t>
  </si>
  <si>
    <t xml:space="preserve">for undergone treatment for </t>
  </si>
  <si>
    <t>at</t>
  </si>
  <si>
    <t>Dependent certrificate</t>
  </si>
  <si>
    <t>P.P.O. Copy</t>
  </si>
  <si>
    <t>KAMA</t>
  </si>
  <si>
    <t>FSTOP</t>
  </si>
  <si>
    <t>Spell of claim certificate</t>
  </si>
  <si>
    <t>SPELL OF CLAIM CERTIFICATE</t>
  </si>
  <si>
    <t>COMMA</t>
  </si>
  <si>
    <t>STOP</t>
  </si>
  <si>
    <t xml:space="preserve">Medical reimbursement of </t>
  </si>
  <si>
    <t xml:space="preserve">is </t>
  </si>
  <si>
    <t>spell of claim</t>
  </si>
  <si>
    <t>self</t>
  </si>
  <si>
    <t>dependent</t>
  </si>
  <si>
    <t>of</t>
  </si>
  <si>
    <t>Place:</t>
  </si>
  <si>
    <t xml:space="preserve">for undergone treament for the disease </t>
  </si>
  <si>
    <t>DDO COVERING LETTER</t>
  </si>
  <si>
    <t>EMPLOYEE APPLICATION</t>
  </si>
  <si>
    <t>CHEK LIST</t>
  </si>
  <si>
    <t>DEPENDENT CERTIFICATE</t>
  </si>
  <si>
    <t>NON-DRAWAL CERTIFICATE (IN SERVICE)</t>
  </si>
  <si>
    <t>NON-DRWAL CERTIFICATE (PENSIONER )</t>
  </si>
  <si>
    <t>Date:</t>
  </si>
  <si>
    <t>GO TO DATA</t>
  </si>
  <si>
    <t>GO TO  PAGE CLICK BELOW</t>
  </si>
  <si>
    <t>NON-DRAWAL CERTIFICATE OF THE APPLICANT</t>
  </si>
  <si>
    <t>Receiving the Family /Service pension  vide P.P.O . No.</t>
  </si>
  <si>
    <t xml:space="preserve">and </t>
  </si>
  <si>
    <t>PENSIONERS INFO</t>
  </si>
  <si>
    <t>SB Account No:</t>
  </si>
  <si>
    <t>Bnk Name:</t>
  </si>
  <si>
    <t>Branch Name:</t>
  </si>
  <si>
    <t>Syndicate Bank</t>
  </si>
  <si>
    <t xml:space="preserve">Treatment of </t>
  </si>
  <si>
    <t xml:space="preserve">Furthr, I declare that, it is a </t>
  </si>
  <si>
    <t>claim during My entire  service and after retirement period.</t>
  </si>
  <si>
    <t>Station:</t>
  </si>
  <si>
    <t>Signature:</t>
  </si>
  <si>
    <t>Full Name:</t>
  </si>
  <si>
    <t>Residential Address:</t>
  </si>
  <si>
    <t>Contact Ph No:</t>
  </si>
  <si>
    <t>Certified that the amount of Rs.</t>
  </si>
  <si>
    <t>furnished by the Applicant in the above declaration has not been drawn from STO / DTO / PAO</t>
  </si>
  <si>
    <t>as per available records of this office and also with reference to the records of the Tresury office .</t>
  </si>
  <si>
    <t>STO PLACE</t>
  </si>
  <si>
    <t>Darsi</t>
  </si>
  <si>
    <t xml:space="preserve">District , and disbursed to </t>
  </si>
  <si>
    <t>Signature of the DDO with seal</t>
  </si>
  <si>
    <t>DDO Code at tresury office:</t>
  </si>
  <si>
    <t>Tresury office code:</t>
  </si>
  <si>
    <t xml:space="preserve">From the department towards the reimbursement of medical expenditure incurred for the disease </t>
  </si>
  <si>
    <t>wife</t>
  </si>
  <si>
    <t>FEMALE</t>
  </si>
  <si>
    <t>DEPENDENT</t>
  </si>
  <si>
    <t>Employee Application</t>
  </si>
  <si>
    <t xml:space="preserve">I submit here with the </t>
  </si>
  <si>
    <t>( PENSIONERS )</t>
  </si>
  <si>
    <t>Is here by declare that , I am not claimed previously the amount of Rs.</t>
  </si>
  <si>
    <t>and not received any Part of the above amount so far.</t>
  </si>
  <si>
    <t xml:space="preserve">in respect of </t>
  </si>
  <si>
    <t xml:space="preserve"> S.G.Teacher</t>
  </si>
  <si>
    <t>Original medical bills</t>
  </si>
  <si>
    <t>(Vide Rc No.8878 / D-3 4/2009 Dated 02.09.2009 , Of C&amp; DSE ,A.P, Hyderabad.)</t>
  </si>
  <si>
    <t>NON DRAWAL CERTIFICATE</t>
  </si>
  <si>
    <t>I submit here with  the original bills , necessary documents for reimbursement of medical expenses of above treatment.Kindly scrutinised the bills and take necessary action for sanction.</t>
  </si>
  <si>
    <t>DON’T EDIT BELOW COLUMNS , SHOW ONLY INFORMATION PURPOSE</t>
  </si>
  <si>
    <t>DDO PLACE &amp; OFFICE ADDRESS</t>
  </si>
  <si>
    <t>P.P.O COPY</t>
  </si>
  <si>
    <t>TREATMENT / SURGERY BELONGS TO  EYE &amp; DENTAL</t>
  </si>
  <si>
    <t xml:space="preserve">ENCLOSERS ONLY FOR INFORMATION </t>
  </si>
  <si>
    <t>Name &amp; Designation of the Government Servant / Retired  (in block letters)</t>
  </si>
  <si>
    <t>SCHOOL OR OFFICE</t>
  </si>
  <si>
    <t xml:space="preserve">Anote to that effect has also been made in the records of the </t>
  </si>
  <si>
    <t>PERIOD OF TREATMNET                     FROM</t>
  </si>
  <si>
    <t>40270 / 28940-78910</t>
  </si>
  <si>
    <t>05.04.2018</t>
  </si>
  <si>
    <t>20.03.2018</t>
  </si>
  <si>
    <t>25.03.2018</t>
  </si>
  <si>
    <t>KIMS HOSPITAL</t>
  </si>
  <si>
    <t>North bypass road , Ongole</t>
  </si>
  <si>
    <t>K.RAMESH</t>
  </si>
  <si>
    <t>K.SUPRIYA</t>
  </si>
  <si>
    <t>Mandal Resource Centre</t>
  </si>
  <si>
    <t>The Commissioner of school Education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</si>
</sst>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Rs.-4009]\ #,##0;[Red][$Rs.-4009]\ #,##0"/>
    <numFmt numFmtId="166" formatCode="_(* #,##0_);_(* \(#,##0\);_(* \-_);_(@_)"/>
  </numFmts>
  <fonts count="67">
    <font>
      <sz val="11"/>
      <color theme="1"/>
      <name val="Calibri"/>
      <family val="2"/>
    </font>
    <font>
      <sz val="11"/>
      <color indexed="8"/>
      <name val="Calibri"/>
      <family val="2"/>
    </font>
    <font>
      <b/>
      <sz val="11"/>
      <color indexed="8"/>
      <name val="Calibri"/>
      <family val="2"/>
    </font>
    <font>
      <b/>
      <sz val="12"/>
      <color indexed="8"/>
      <name val="Calibri"/>
      <family val="2"/>
    </font>
    <font>
      <sz val="10"/>
      <color indexed="8"/>
      <name val="Calibri"/>
      <family val="2"/>
    </font>
    <font>
      <b/>
      <u val="single"/>
      <sz val="11"/>
      <color indexed="8"/>
      <name val="Calibri"/>
      <family val="2"/>
    </font>
    <font>
      <b/>
      <u val="single"/>
      <sz val="12"/>
      <color indexed="8"/>
      <name val="Calibri"/>
      <family val="2"/>
    </font>
    <font>
      <sz val="12"/>
      <color indexed="8"/>
      <name val="Calibri"/>
      <family val="2"/>
    </font>
    <font>
      <b/>
      <u val="single"/>
      <sz val="14"/>
      <color indexed="8"/>
      <name val="Calibri"/>
      <family val="2"/>
    </font>
    <font>
      <b/>
      <sz val="14"/>
      <color indexed="8"/>
      <name val="Calibri"/>
      <family val="2"/>
    </font>
    <font>
      <sz val="11"/>
      <color indexed="8"/>
      <name val="Times New Roman"/>
      <family val="1"/>
    </font>
    <font>
      <sz val="14"/>
      <color indexed="8"/>
      <name val="Calibri"/>
      <family val="2"/>
    </font>
    <font>
      <b/>
      <sz val="10"/>
      <color indexed="8"/>
      <name val="Calibri"/>
      <family val="2"/>
    </font>
    <font>
      <u val="single"/>
      <sz val="11"/>
      <color indexed="12"/>
      <name val="Calibri"/>
      <family val="2"/>
    </font>
    <font>
      <b/>
      <sz val="12"/>
      <color indexed="10"/>
      <name val="Calibri"/>
      <family val="2"/>
    </font>
    <font>
      <b/>
      <u val="single"/>
      <sz val="12"/>
      <color indexed="10"/>
      <name val="Calibri"/>
      <family val="2"/>
    </font>
    <font>
      <b/>
      <u val="single"/>
      <sz val="24"/>
      <color indexed="12"/>
      <name val="Calibri"/>
      <family val="2"/>
    </font>
    <font>
      <b/>
      <sz val="16"/>
      <color indexed="8"/>
      <name val="Calibri"/>
      <family val="2"/>
    </font>
    <font>
      <b/>
      <u val="single"/>
      <sz val="12"/>
      <color indexed="9"/>
      <name val="Calibri"/>
      <family val="2"/>
    </font>
    <font>
      <b/>
      <u val="single"/>
      <sz val="2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4"/>
      <color theme="1"/>
      <name val="Calibri"/>
      <family val="2"/>
    </font>
    <font>
      <b/>
      <sz val="12"/>
      <color rgb="FFFF0000"/>
      <name val="Calibri"/>
      <family val="2"/>
    </font>
    <font>
      <b/>
      <sz val="10"/>
      <color theme="1"/>
      <name val="Calibri"/>
      <family val="2"/>
    </font>
    <font>
      <b/>
      <u val="single"/>
      <sz val="12"/>
      <color rgb="FFFF0000"/>
      <name val="Calibri"/>
      <family val="2"/>
    </font>
    <font>
      <b/>
      <u val="single"/>
      <sz val="12"/>
      <color theme="1"/>
      <name val="Calibri"/>
      <family val="2"/>
    </font>
    <font>
      <b/>
      <u val="single"/>
      <sz val="12"/>
      <color theme="0"/>
      <name val="Calibri"/>
      <family val="2"/>
    </font>
    <font>
      <b/>
      <u val="single"/>
      <sz val="24"/>
      <color theme="10"/>
      <name val="Calibri"/>
      <family val="2"/>
    </font>
    <font>
      <sz val="10"/>
      <color theme="1"/>
      <name val="Calibri"/>
      <family val="2"/>
    </font>
    <font>
      <b/>
      <u val="single"/>
      <sz val="22"/>
      <color theme="1"/>
      <name val="Calibri"/>
      <family val="2"/>
    </font>
    <font>
      <b/>
      <u val="single"/>
      <sz val="11"/>
      <color theme="1"/>
      <name val="Calibri"/>
      <family val="2"/>
    </font>
    <font>
      <b/>
      <sz val="16"/>
      <color theme="1"/>
      <name val="Calibri"/>
      <family val="2"/>
    </font>
    <font>
      <b/>
      <sz val="14"/>
      <color theme="1"/>
      <name val="Calibri"/>
      <family val="2"/>
    </font>
    <font>
      <b/>
      <u val="single"/>
      <sz val="14"/>
      <color theme="1"/>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rgb="FF66FF99"/>
        <bgColor indexed="64"/>
      </patternFill>
    </fill>
    <fill>
      <patternFill patternType="solid">
        <fgColor theme="0"/>
        <bgColor indexed="64"/>
      </patternFill>
    </fill>
    <fill>
      <patternFill patternType="solid">
        <fgColor theme="9" tint="0.3999499976634979"/>
        <bgColor indexed="64"/>
      </patternFill>
    </fill>
    <fill>
      <patternFill patternType="solid">
        <fgColor rgb="FF00FF00"/>
        <bgColor indexed="64"/>
      </patternFill>
    </fill>
    <fill>
      <patternFill patternType="solid">
        <fgColor theme="8" tint="0.5999600291252136"/>
        <bgColor indexed="64"/>
      </patternFill>
    </fill>
    <fill>
      <patternFill patternType="solid">
        <fgColor theme="3" tint="0.5999600291252136"/>
        <bgColor indexed="64"/>
      </patternFill>
    </fill>
    <fill>
      <patternFill patternType="solid">
        <fgColor theme="5" tint="0.3999499976634979"/>
        <bgColor indexed="64"/>
      </patternFill>
    </fill>
    <fill>
      <patternFill patternType="solid">
        <fgColor theme="9" tint="-0.24993999302387238"/>
        <bgColor indexed="64"/>
      </patternFill>
    </fill>
    <fill>
      <patternFill patternType="solid">
        <fgColor theme="6" tint="0.3999499976634979"/>
        <bgColor indexed="64"/>
      </patternFill>
    </fill>
    <fill>
      <patternFill patternType="solid">
        <fgColor theme="2" tint="-0.24993999302387238"/>
        <bgColor indexed="64"/>
      </patternFill>
    </fill>
    <fill>
      <patternFill patternType="solid">
        <fgColor rgb="FFC00000"/>
        <bgColor indexed="64"/>
      </patternFill>
    </fill>
    <fill>
      <patternFill patternType="solid">
        <fgColor rgb="FF00CC00"/>
        <bgColor indexed="64"/>
      </patternFill>
    </fill>
    <fill>
      <patternFill patternType="solid">
        <fgColor rgb="FFFF0000"/>
        <bgColor indexed="64"/>
      </patternFill>
    </fill>
    <fill>
      <patternFill patternType="solid">
        <fgColor rgb="FF00B050"/>
        <bgColor indexed="64"/>
      </patternFill>
    </fill>
    <fill>
      <patternFill patternType="solid">
        <fgColor rgb="FF66FF66"/>
        <bgColor indexed="64"/>
      </patternFill>
    </fill>
    <fill>
      <patternFill patternType="solid">
        <fgColor rgb="FFFFFF00"/>
        <bgColor indexed="64"/>
      </patternFill>
    </fill>
    <fill>
      <patternFill patternType="solid">
        <fgColor theme="5" tint="-0.24993999302387238"/>
        <bgColor indexed="64"/>
      </patternFill>
    </fill>
    <fill>
      <patternFill patternType="solid">
        <fgColor theme="6" tint="-0.2499399930238723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style="thin"/>
      <top/>
      <bottom/>
    </border>
    <border>
      <left style="thin"/>
      <right/>
      <top style="thin"/>
      <bottom style="thin"/>
    </border>
    <border>
      <left style="thin"/>
      <right/>
      <top/>
      <bottom style="thin"/>
    </border>
    <border>
      <left/>
      <right style="thin"/>
      <top/>
      <bottom/>
    </border>
    <border>
      <left/>
      <right/>
      <top/>
      <bottom style="thin"/>
    </border>
    <border>
      <left/>
      <right style="thin"/>
      <top/>
      <bottom style="thin"/>
    </border>
    <border>
      <left style="thin"/>
      <right style="thin"/>
      <top style="thin"/>
      <bottom/>
    </border>
    <border>
      <left/>
      <right/>
      <top style="thin"/>
      <bottom style="thin"/>
    </border>
    <border>
      <left/>
      <right style="thin"/>
      <top style="thin"/>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1">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center"/>
    </xf>
    <xf numFmtId="0" fontId="0" fillId="0" borderId="10" xfId="0" applyBorder="1" applyAlignment="1">
      <alignment horizontal="justify" vertical="justify" wrapText="1"/>
    </xf>
    <xf numFmtId="0" fontId="0" fillId="0" borderId="10" xfId="0" applyBorder="1" applyAlignment="1">
      <alignment vertical="top"/>
    </xf>
    <xf numFmtId="0" fontId="0" fillId="0" borderId="11" xfId="0" applyBorder="1" applyAlignment="1">
      <alignment horizontal="center" vertical="center"/>
    </xf>
    <xf numFmtId="0" fontId="0" fillId="0" borderId="10" xfId="0" applyFont="1" applyBorder="1" applyAlignment="1">
      <alignment wrapText="1"/>
    </xf>
    <xf numFmtId="0" fontId="0" fillId="0" borderId="0" xfId="0" applyBorder="1" applyAlignment="1">
      <alignment/>
    </xf>
    <xf numFmtId="0" fontId="0" fillId="0" borderId="10" xfId="0" applyBorder="1" applyAlignment="1">
      <alignment vertical="center" wrapText="1"/>
    </xf>
    <xf numFmtId="0" fontId="0" fillId="0" borderId="10" xfId="0" applyBorder="1" applyAlignment="1">
      <alignment horizontal="center" vertical="center"/>
    </xf>
    <xf numFmtId="0" fontId="52" fillId="33" borderId="0" xfId="0" applyFont="1" applyFill="1" applyAlignment="1">
      <alignment/>
    </xf>
    <xf numFmtId="0" fontId="52" fillId="33" borderId="10" xfId="0" applyFont="1" applyFill="1" applyBorder="1" applyAlignment="1">
      <alignment/>
    </xf>
    <xf numFmtId="0" fontId="52" fillId="33" borderId="10" xfId="0" applyFont="1" applyFill="1" applyBorder="1" applyAlignment="1">
      <alignment horizontal="left"/>
    </xf>
    <xf numFmtId="0" fontId="52" fillId="33" borderId="10" xfId="0" applyFont="1" applyFill="1" applyBorder="1" applyAlignment="1">
      <alignment horizontal="right"/>
    </xf>
    <xf numFmtId="0" fontId="52" fillId="33" borderId="10" xfId="0" applyFont="1" applyFill="1" applyBorder="1" applyAlignment="1">
      <alignment horizontal="center"/>
    </xf>
    <xf numFmtId="0" fontId="0" fillId="0" borderId="0" xfId="0" applyBorder="1" applyAlignment="1">
      <alignment horizontal="left" vertical="center"/>
    </xf>
    <xf numFmtId="0" fontId="0" fillId="0" borderId="0" xfId="0" applyAlignment="1">
      <alignment horizontal="center"/>
    </xf>
    <xf numFmtId="0" fontId="52" fillId="0" borderId="0" xfId="0" applyFont="1" applyBorder="1" applyAlignment="1">
      <alignment/>
    </xf>
    <xf numFmtId="0" fontId="53" fillId="0" borderId="0" xfId="0" applyFont="1" applyAlignment="1">
      <alignment/>
    </xf>
    <xf numFmtId="0" fontId="52" fillId="33" borderId="12" xfId="0" applyFont="1" applyFill="1" applyBorder="1" applyAlignment="1">
      <alignment/>
    </xf>
    <xf numFmtId="0" fontId="0" fillId="0" borderId="0" xfId="0" applyBorder="1" applyAlignment="1">
      <alignment horizontal="center" vertical="center"/>
    </xf>
    <xf numFmtId="0" fontId="0" fillId="7" borderId="10" xfId="0" applyFill="1" applyBorder="1" applyAlignment="1">
      <alignment/>
    </xf>
    <xf numFmtId="0" fontId="52" fillId="0" borderId="0" xfId="0" applyFont="1" applyAlignment="1">
      <alignment/>
    </xf>
    <xf numFmtId="0" fontId="0" fillId="0" borderId="0" xfId="0" applyFont="1" applyAlignment="1">
      <alignment horizontal="distributed" vertical="distributed"/>
    </xf>
    <xf numFmtId="0" fontId="10" fillId="0" borderId="10" xfId="46" applyFont="1" applyBorder="1">
      <alignment/>
      <protection/>
    </xf>
    <xf numFmtId="0" fontId="10" fillId="0" borderId="0" xfId="46" applyFont="1">
      <alignment/>
      <protection/>
    </xf>
    <xf numFmtId="166" fontId="10" fillId="0" borderId="10" xfId="46" applyNumberFormat="1" applyFont="1" applyBorder="1">
      <alignment/>
      <protection/>
    </xf>
    <xf numFmtId="0" fontId="52" fillId="34" borderId="10" xfId="0" applyFont="1" applyFill="1" applyBorder="1" applyAlignment="1">
      <alignment/>
    </xf>
    <xf numFmtId="0" fontId="52" fillId="34" borderId="10" xfId="0" applyFont="1" applyFill="1" applyBorder="1" applyAlignment="1">
      <alignment horizontal="left"/>
    </xf>
    <xf numFmtId="0" fontId="52" fillId="34" borderId="10" xfId="0" applyFont="1" applyFill="1" applyBorder="1" applyAlignment="1">
      <alignment horizontal="center"/>
    </xf>
    <xf numFmtId="0" fontId="0" fillId="25" borderId="0" xfId="0" applyFill="1" applyAlignment="1">
      <alignment/>
    </xf>
    <xf numFmtId="0" fontId="0" fillId="35" borderId="0" xfId="0" applyFill="1" applyAlignment="1">
      <alignment/>
    </xf>
    <xf numFmtId="0" fontId="54" fillId="0" borderId="0" xfId="0" applyFont="1" applyAlignment="1">
      <alignment/>
    </xf>
    <xf numFmtId="0" fontId="54" fillId="0" borderId="0" xfId="0" applyFont="1" applyAlignment="1">
      <alignment horizontal="justify" vertical="justify"/>
    </xf>
    <xf numFmtId="0" fontId="0" fillId="24" borderId="0" xfId="0" applyFill="1" applyAlignment="1">
      <alignment/>
    </xf>
    <xf numFmtId="0" fontId="0" fillId="0" borderId="10" xfId="0" applyBorder="1" applyAlignment="1">
      <alignment horizontal="center" vertical="center"/>
    </xf>
    <xf numFmtId="0" fontId="54" fillId="0" borderId="0" xfId="0" applyFont="1" applyAlignment="1">
      <alignment horizontal="right"/>
    </xf>
    <xf numFmtId="0" fontId="50" fillId="0" borderId="0" xfId="0" applyFont="1" applyAlignment="1">
      <alignment/>
    </xf>
    <xf numFmtId="0" fontId="53" fillId="0" borderId="10" xfId="0" applyFont="1" applyBorder="1" applyAlignment="1">
      <alignment horizontal="left" vertical="center"/>
    </xf>
    <xf numFmtId="0" fontId="0" fillId="0" borderId="10" xfId="0" applyFont="1" applyBorder="1" applyAlignment="1">
      <alignment horizontal="justify" vertical="justify" wrapText="1"/>
    </xf>
    <xf numFmtId="0" fontId="0" fillId="0" borderId="10" xfId="0" applyFont="1" applyBorder="1" applyAlignment="1">
      <alignment horizontal="left" vertical="distributed" wrapText="1"/>
    </xf>
    <xf numFmtId="0" fontId="0" fillId="22" borderId="0" xfId="0" applyFill="1" applyAlignment="1">
      <alignment/>
    </xf>
    <xf numFmtId="0" fontId="0" fillId="36" borderId="0" xfId="0" applyFill="1" applyAlignment="1">
      <alignment/>
    </xf>
    <xf numFmtId="0" fontId="52" fillId="37" borderId="10" xfId="0" applyFont="1" applyFill="1" applyBorder="1" applyAlignment="1">
      <alignment/>
    </xf>
    <xf numFmtId="0" fontId="0" fillId="38" borderId="0" xfId="0" applyFill="1" applyAlignment="1">
      <alignment/>
    </xf>
    <xf numFmtId="0" fontId="0" fillId="39" borderId="0" xfId="0" applyFill="1" applyAlignment="1">
      <alignment/>
    </xf>
    <xf numFmtId="0" fontId="0" fillId="0" borderId="0" xfId="0" applyAlignment="1">
      <alignment horizontal="center"/>
    </xf>
    <xf numFmtId="0" fontId="0" fillId="0" borderId="0" xfId="0" applyAlignment="1">
      <alignment vertical="center"/>
    </xf>
    <xf numFmtId="0" fontId="54" fillId="0" borderId="0" xfId="0" applyFont="1" applyAlignment="1">
      <alignment vertical="center"/>
    </xf>
    <xf numFmtId="0" fontId="0" fillId="33" borderId="0" xfId="0" applyFill="1" applyAlignment="1">
      <alignment/>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0" fillId="43" borderId="0" xfId="0" applyFill="1" applyAlignment="1">
      <alignment/>
    </xf>
    <xf numFmtId="0" fontId="50" fillId="0" borderId="0" xfId="0" applyFont="1" applyAlignment="1">
      <alignment horizontal="center"/>
    </xf>
    <xf numFmtId="0" fontId="0" fillId="7" borderId="0" xfId="0" applyFill="1" applyAlignment="1">
      <alignment/>
    </xf>
    <xf numFmtId="0" fontId="55" fillId="6" borderId="10" xfId="0" applyFont="1" applyFill="1" applyBorder="1" applyAlignment="1">
      <alignment/>
    </xf>
    <xf numFmtId="0" fontId="52" fillId="34" borderId="10" xfId="0" applyFont="1" applyFill="1" applyBorder="1" applyAlignment="1">
      <alignment horizontal="right"/>
    </xf>
    <xf numFmtId="0" fontId="52" fillId="33" borderId="13" xfId="0" applyFont="1" applyFill="1" applyBorder="1" applyAlignment="1">
      <alignment/>
    </xf>
    <xf numFmtId="0" fontId="0" fillId="25" borderId="10" xfId="0" applyFill="1" applyBorder="1" applyAlignment="1">
      <alignment/>
    </xf>
    <xf numFmtId="0" fontId="0" fillId="0" borderId="0" xfId="0" applyAlignment="1">
      <alignment horizontal="center" vertical="center"/>
    </xf>
    <xf numFmtId="0" fontId="0" fillId="0" borderId="11" xfId="0" applyBorder="1" applyAlignment="1">
      <alignment/>
    </xf>
    <xf numFmtId="0" fontId="0" fillId="0" borderId="0" xfId="0" applyFont="1" applyAlignment="1">
      <alignment/>
    </xf>
    <xf numFmtId="0" fontId="0" fillId="0" borderId="10" xfId="0" applyBorder="1" applyAlignment="1">
      <alignment horizontal="left"/>
    </xf>
    <xf numFmtId="0" fontId="54" fillId="0" borderId="0" xfId="0" applyFont="1" applyAlignment="1">
      <alignment horizontal="justify" vertical="justify"/>
    </xf>
    <xf numFmtId="0" fontId="0" fillId="0" borderId="0" xfId="0" applyAlignment="1">
      <alignment/>
    </xf>
    <xf numFmtId="0" fontId="53" fillId="0" borderId="0" xfId="0" applyFont="1" applyBorder="1" applyAlignment="1">
      <alignment horizontal="center"/>
    </xf>
    <xf numFmtId="0" fontId="53" fillId="0" borderId="11" xfId="0" applyFont="1" applyBorder="1" applyAlignment="1">
      <alignment horizontal="left" vertical="center"/>
    </xf>
    <xf numFmtId="0" fontId="0" fillId="0" borderId="0" xfId="0" applyAlignment="1">
      <alignment horizontal="center"/>
    </xf>
    <xf numFmtId="0" fontId="54" fillId="0" borderId="0" xfId="0" applyFont="1" applyAlignment="1">
      <alignment horizontal="left"/>
    </xf>
    <xf numFmtId="0" fontId="0" fillId="0" borderId="10" xfId="0" applyBorder="1" applyAlignment="1">
      <alignment horizontal="center" vertical="center"/>
    </xf>
    <xf numFmtId="0" fontId="0" fillId="0" borderId="0" xfId="0" applyAlignment="1">
      <alignment/>
    </xf>
    <xf numFmtId="0" fontId="0" fillId="0" borderId="10" xfId="0" applyBorder="1" applyAlignment="1">
      <alignment horizontal="left" vertical="center"/>
    </xf>
    <xf numFmtId="0" fontId="54" fillId="0" borderId="0" xfId="0" applyFont="1" applyAlignment="1">
      <alignment horizontal="center" vertical="justify"/>
    </xf>
    <xf numFmtId="0" fontId="0" fillId="0" borderId="0" xfId="0" applyAlignment="1">
      <alignment/>
    </xf>
    <xf numFmtId="0" fontId="52" fillId="44" borderId="10" xfId="0" applyFont="1" applyFill="1" applyBorder="1" applyAlignment="1">
      <alignment horizontal="center"/>
    </xf>
    <xf numFmtId="0" fontId="52" fillId="44" borderId="10" xfId="0" applyFont="1" applyFill="1" applyBorder="1" applyAlignment="1">
      <alignment/>
    </xf>
    <xf numFmtId="0" fontId="56" fillId="44" borderId="10" xfId="0" applyFont="1" applyFill="1" applyBorder="1" applyAlignment="1">
      <alignment horizontal="center" wrapText="1"/>
    </xf>
    <xf numFmtId="0" fontId="52" fillId="33" borderId="10" xfId="0" applyFont="1" applyFill="1" applyBorder="1" applyAlignment="1">
      <alignment horizontal="center" vertical="center" wrapText="1"/>
    </xf>
    <xf numFmtId="0" fontId="52" fillId="45" borderId="10" xfId="0" applyFont="1" applyFill="1" applyBorder="1" applyAlignment="1">
      <alignment/>
    </xf>
    <xf numFmtId="164" fontId="52" fillId="45" borderId="10" xfId="0" applyNumberFormat="1" applyFont="1" applyFill="1" applyBorder="1" applyAlignment="1">
      <alignment horizontal="left"/>
    </xf>
    <xf numFmtId="0" fontId="52" fillId="45" borderId="10" xfId="0" applyFont="1" applyFill="1" applyBorder="1" applyAlignment="1">
      <alignment horizontal="center" vertical="center"/>
    </xf>
    <xf numFmtId="0" fontId="52" fillId="45" borderId="10" xfId="0" applyFont="1" applyFill="1" applyBorder="1" applyAlignment="1">
      <alignment horizontal="left"/>
    </xf>
    <xf numFmtId="0" fontId="52" fillId="46" borderId="1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2" fillId="25" borderId="10" xfId="0" applyFont="1" applyFill="1" applyBorder="1" applyAlignment="1">
      <alignment/>
    </xf>
    <xf numFmtId="164" fontId="52" fillId="33" borderId="10" xfId="0" applyNumberFormat="1"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17" xfId="0" applyFont="1" applyFill="1" applyBorder="1" applyAlignment="1">
      <alignment horizontal="center" vertical="center"/>
    </xf>
    <xf numFmtId="0" fontId="57" fillId="47" borderId="10" xfId="53" applyFont="1" applyFill="1" applyBorder="1" applyAlignment="1">
      <alignment horizontal="center" vertical="center" wrapText="1"/>
    </xf>
    <xf numFmtId="0" fontId="58" fillId="42" borderId="19" xfId="53" applyFont="1" applyFill="1" applyBorder="1" applyAlignment="1">
      <alignment horizontal="center" vertical="center" wrapText="1"/>
    </xf>
    <xf numFmtId="0" fontId="58" fillId="42" borderId="13" xfId="53" applyFont="1" applyFill="1" applyBorder="1" applyAlignment="1">
      <alignment horizontal="center" vertical="center" wrapText="1"/>
    </xf>
    <xf numFmtId="0" fontId="58" fillId="42" borderId="11" xfId="53" applyFont="1" applyFill="1" applyBorder="1" applyAlignment="1">
      <alignment horizontal="center" vertical="center" wrapText="1"/>
    </xf>
    <xf numFmtId="0" fontId="58" fillId="41" borderId="10" xfId="53" applyFont="1" applyFill="1" applyBorder="1" applyAlignment="1">
      <alignment horizontal="center" vertical="center"/>
    </xf>
    <xf numFmtId="0" fontId="58" fillId="48" borderId="10" xfId="53" applyFont="1" applyFill="1" applyBorder="1" applyAlignment="1">
      <alignment horizontal="center" vertical="center"/>
    </xf>
    <xf numFmtId="0" fontId="55" fillId="6" borderId="17" xfId="0" applyFont="1" applyFill="1" applyBorder="1" applyAlignment="1">
      <alignment horizontal="center" vertical="center"/>
    </xf>
    <xf numFmtId="0" fontId="58" fillId="49" borderId="10" xfId="53" applyFont="1" applyFill="1" applyBorder="1" applyAlignment="1">
      <alignment horizontal="center" vertical="center" wrapText="1"/>
    </xf>
    <xf numFmtId="0" fontId="59" fillId="47" borderId="10" xfId="53" applyFont="1" applyFill="1" applyBorder="1" applyAlignment="1">
      <alignment horizontal="center" vertical="center" wrapText="1"/>
    </xf>
    <xf numFmtId="0" fontId="55" fillId="6" borderId="10" xfId="0" applyFont="1" applyFill="1" applyBorder="1" applyAlignment="1">
      <alignment horizontal="center"/>
    </xf>
    <xf numFmtId="0" fontId="59" fillId="50" borderId="10" xfId="53" applyFont="1" applyFill="1" applyBorder="1" applyAlignment="1">
      <alignment horizontal="center" vertical="center" wrapText="1"/>
    </xf>
    <xf numFmtId="0" fontId="55" fillId="6" borderId="19" xfId="0" applyFont="1" applyFill="1" applyBorder="1" applyAlignment="1">
      <alignment horizontal="center"/>
    </xf>
    <xf numFmtId="0" fontId="55" fillId="6" borderId="13" xfId="0" applyFont="1" applyFill="1" applyBorder="1" applyAlignment="1">
      <alignment horizontal="center"/>
    </xf>
    <xf numFmtId="0" fontId="55" fillId="6" borderId="11" xfId="0" applyFont="1" applyFill="1" applyBorder="1" applyAlignment="1">
      <alignment horizontal="center"/>
    </xf>
    <xf numFmtId="0" fontId="52" fillId="33" borderId="19" xfId="0" applyFont="1" applyFill="1" applyBorder="1" applyAlignment="1">
      <alignment horizontal="center" wrapText="1"/>
    </xf>
    <xf numFmtId="0" fontId="52" fillId="33" borderId="11" xfId="0" applyFont="1" applyFill="1" applyBorder="1" applyAlignment="1">
      <alignment horizontal="center" wrapText="1"/>
    </xf>
    <xf numFmtId="0" fontId="52" fillId="33" borderId="14" xfId="0" applyFont="1" applyFill="1" applyBorder="1" applyAlignment="1">
      <alignment horizontal="center"/>
    </xf>
    <xf numFmtId="0" fontId="52" fillId="33" borderId="20" xfId="0" applyFont="1" applyFill="1" applyBorder="1" applyAlignment="1">
      <alignment horizontal="center"/>
    </xf>
    <xf numFmtId="0" fontId="52" fillId="33" borderId="21" xfId="0" applyFont="1" applyFill="1" applyBorder="1" applyAlignment="1">
      <alignment horizontal="center"/>
    </xf>
    <xf numFmtId="0" fontId="0" fillId="0" borderId="0" xfId="0" applyAlignment="1">
      <alignment horizontal="center"/>
    </xf>
    <xf numFmtId="0" fontId="57" fillId="38" borderId="10" xfId="53" applyFont="1" applyFill="1" applyBorder="1" applyAlignment="1">
      <alignment horizontal="center" vertical="center" wrapText="1"/>
    </xf>
    <xf numFmtId="0" fontId="60" fillId="51" borderId="0" xfId="53" applyFont="1" applyFill="1" applyAlignment="1">
      <alignment horizontal="center" vertical="center" wrapText="1"/>
    </xf>
    <xf numFmtId="0" fontId="61" fillId="0" borderId="0" xfId="0" applyFont="1" applyAlignment="1">
      <alignment horizontal="center" vertical="center"/>
    </xf>
    <xf numFmtId="0" fontId="54" fillId="0" borderId="0" xfId="0" applyFont="1" applyAlignment="1">
      <alignment horizontal="left"/>
    </xf>
    <xf numFmtId="0" fontId="61" fillId="0" borderId="0" xfId="0" applyFont="1" applyAlignment="1">
      <alignment horizontal="left" vertical="center"/>
    </xf>
    <xf numFmtId="0" fontId="54" fillId="0" borderId="0" xfId="0" applyFont="1" applyAlignment="1">
      <alignment horizontal="justify" vertical="justify"/>
    </xf>
    <xf numFmtId="0" fontId="54" fillId="0" borderId="0" xfId="0" applyFont="1" applyAlignment="1">
      <alignment horizontal="center" vertical="center"/>
    </xf>
    <xf numFmtId="0" fontId="54" fillId="0" borderId="0" xfId="0" applyFont="1" applyAlignment="1">
      <alignment horizontal="center"/>
    </xf>
    <xf numFmtId="0" fontId="53" fillId="0" borderId="0" xfId="0" applyFont="1" applyAlignment="1">
      <alignment horizontal="center" vertical="center"/>
    </xf>
    <xf numFmtId="0" fontId="54" fillId="0" borderId="0" xfId="0" applyFont="1" applyAlignment="1">
      <alignment horizontal="center" vertical="justify"/>
    </xf>
    <xf numFmtId="0" fontId="62" fillId="47" borderId="0" xfId="53" applyFont="1" applyFill="1" applyAlignment="1">
      <alignment horizontal="center" vertical="center"/>
    </xf>
    <xf numFmtId="0" fontId="0" fillId="0" borderId="0" xfId="0" applyAlignment="1">
      <alignment horizontal="justify" vertical="justify"/>
    </xf>
    <xf numFmtId="0" fontId="0" fillId="0" borderId="13" xfId="0" applyBorder="1" applyAlignment="1">
      <alignment horizontal="center" vertical="center"/>
    </xf>
    <xf numFmtId="0" fontId="0" fillId="0" borderId="11" xfId="0" applyBorder="1" applyAlignment="1">
      <alignment horizontal="center" vertical="center"/>
    </xf>
    <xf numFmtId="0" fontId="53" fillId="0" borderId="0" xfId="0" applyFont="1" applyBorder="1" applyAlignment="1">
      <alignment horizontal="center"/>
    </xf>
    <xf numFmtId="0" fontId="0" fillId="0" borderId="0" xfId="0" applyAlignment="1">
      <alignment horizontal="left" vertical="justify" wrapText="1"/>
    </xf>
    <xf numFmtId="0" fontId="0" fillId="0" borderId="0" xfId="0" applyBorder="1" applyAlignment="1">
      <alignment horizontal="left" vertical="justify" wrapText="1"/>
    </xf>
    <xf numFmtId="0" fontId="0" fillId="0" borderId="13" xfId="0" applyBorder="1" applyAlignment="1">
      <alignment horizontal="left" vertical="center"/>
    </xf>
    <xf numFmtId="0" fontId="0" fillId="0" borderId="11" xfId="0" applyBorder="1" applyAlignment="1">
      <alignment horizontal="left" vertical="center"/>
    </xf>
    <xf numFmtId="0" fontId="53" fillId="0" borderId="17" xfId="0" applyFont="1" applyBorder="1" applyAlignment="1">
      <alignment horizontal="center"/>
    </xf>
    <xf numFmtId="0" fontId="50" fillId="0" borderId="0" xfId="0" applyFont="1" applyAlignment="1">
      <alignment horizontal="center"/>
    </xf>
    <xf numFmtId="0" fontId="0" fillId="0" borderId="10" xfId="0" applyFont="1" applyBorder="1" applyAlignment="1">
      <alignment horizontal="left" vertical="center"/>
    </xf>
    <xf numFmtId="0" fontId="0" fillId="0" borderId="10" xfId="0" applyFont="1" applyBorder="1" applyAlignment="1">
      <alignment horizontal="justify" vertical="distributed" wrapText="1"/>
    </xf>
    <xf numFmtId="0" fontId="0" fillId="0" borderId="10" xfId="0"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left" vertical="justify" wrapText="1"/>
    </xf>
    <xf numFmtId="0" fontId="0" fillId="0" borderId="10" xfId="0" applyBorder="1" applyAlignment="1">
      <alignment horizontal="center" vertical="center"/>
    </xf>
    <xf numFmtId="0" fontId="54" fillId="0" borderId="10" xfId="0" applyFont="1" applyBorder="1" applyAlignment="1">
      <alignment horizontal="left" vertical="center"/>
    </xf>
    <xf numFmtId="0" fontId="61" fillId="0" borderId="10" xfId="0" applyFont="1" applyBorder="1" applyAlignment="1">
      <alignment horizontal="left" vertical="center"/>
    </xf>
    <xf numFmtId="0" fontId="63" fillId="0" borderId="0" xfId="0" applyFont="1" applyAlignment="1">
      <alignment horizontal="center" vertical="center"/>
    </xf>
    <xf numFmtId="0" fontId="63" fillId="0" borderId="0" xfId="0" applyFont="1" applyBorder="1" applyAlignment="1">
      <alignment horizontal="center" vertical="center"/>
    </xf>
    <xf numFmtId="0" fontId="53" fillId="0" borderId="0" xfId="0" applyFont="1" applyAlignment="1">
      <alignment horizontal="center"/>
    </xf>
    <xf numFmtId="0" fontId="58" fillId="0" borderId="0" xfId="0" applyFont="1" applyAlignment="1">
      <alignment horizontal="center"/>
    </xf>
    <xf numFmtId="165" fontId="53" fillId="0" borderId="11" xfId="0" applyNumberFormat="1" applyFont="1" applyBorder="1" applyAlignment="1">
      <alignment horizontal="left" vertical="center"/>
    </xf>
    <xf numFmtId="0" fontId="0" fillId="0" borderId="14" xfId="0" applyBorder="1" applyAlignment="1">
      <alignment horizontal="center" vertical="justify" wrapText="1"/>
    </xf>
    <xf numFmtId="0" fontId="0" fillId="0" borderId="20" xfId="0" applyBorder="1" applyAlignment="1">
      <alignment horizontal="center" vertical="justify" wrapText="1"/>
    </xf>
    <xf numFmtId="0" fontId="0" fillId="0" borderId="21" xfId="0" applyBorder="1" applyAlignment="1">
      <alignment horizontal="center" vertical="justify" wrapText="1"/>
    </xf>
    <xf numFmtId="0" fontId="53" fillId="0" borderId="14" xfId="0" applyFont="1" applyBorder="1" applyAlignment="1">
      <alignment horizontal="center" vertical="distributed"/>
    </xf>
    <xf numFmtId="0" fontId="53" fillId="0" borderId="20" xfId="0" applyFont="1" applyBorder="1" applyAlignment="1">
      <alignment horizontal="center" vertical="distributed"/>
    </xf>
    <xf numFmtId="0" fontId="53" fillId="0" borderId="22" xfId="0" applyFont="1" applyBorder="1" applyAlignment="1">
      <alignment horizontal="center" vertical="distributed"/>
    </xf>
    <xf numFmtId="0" fontId="53" fillId="0" borderId="23" xfId="0" applyFont="1" applyBorder="1" applyAlignment="1">
      <alignment horizontal="center" vertical="distributed"/>
    </xf>
    <xf numFmtId="0" fontId="61" fillId="0" borderId="14" xfId="0" applyFont="1" applyBorder="1" applyAlignment="1">
      <alignment horizontal="left" vertical="center"/>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0" fillId="0" borderId="10" xfId="0" applyBorder="1" applyAlignment="1">
      <alignment horizontal="center" vertical="justify"/>
    </xf>
    <xf numFmtId="0" fontId="53" fillId="0" borderId="10" xfId="0" applyFont="1" applyBorder="1" applyAlignment="1">
      <alignment horizontal="center" vertical="center"/>
    </xf>
    <xf numFmtId="0" fontId="53" fillId="0" borderId="14"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0" fillId="47" borderId="0" xfId="53" applyFont="1" applyFill="1" applyAlignment="1">
      <alignment horizontal="center" vertical="center" wrapText="1"/>
    </xf>
    <xf numFmtId="0" fontId="0" fillId="0" borderId="0" xfId="0" applyAlignment="1">
      <alignment horizontal="left"/>
    </xf>
    <xf numFmtId="0" fontId="0" fillId="0" borderId="0" xfId="0" applyAlignment="1">
      <alignment/>
    </xf>
    <xf numFmtId="0" fontId="64" fillId="0" borderId="0" xfId="0" applyFont="1" applyAlignment="1">
      <alignment horizontal="center"/>
    </xf>
    <xf numFmtId="0" fontId="65" fillId="0" borderId="0" xfId="0" applyFont="1" applyAlignment="1">
      <alignment horizontal="center"/>
    </xf>
    <xf numFmtId="0" fontId="53" fillId="0" borderId="0" xfId="0" applyFont="1" applyAlignment="1">
      <alignment horizontal="justify" vertical="justify"/>
    </xf>
    <xf numFmtId="0" fontId="0" fillId="0" borderId="0" xfId="0" applyFont="1" applyAlignment="1">
      <alignment horizontal="center" vertical="justify"/>
    </xf>
    <xf numFmtId="0" fontId="66" fillId="0" borderId="0" xfId="0" applyFont="1" applyAlignment="1">
      <alignment horizontal="center"/>
    </xf>
    <xf numFmtId="0" fontId="52" fillId="0" borderId="0" xfId="0" applyFont="1" applyAlignment="1">
      <alignment horizontal="center" vertical="justify"/>
    </xf>
    <xf numFmtId="0" fontId="60" fillId="22" borderId="0" xfId="53" applyFont="1" applyFill="1" applyAlignment="1">
      <alignment horizontal="center" vertical="center" wrapText="1"/>
    </xf>
    <xf numFmtId="0" fontId="66" fillId="0" borderId="0" xfId="0" applyFont="1" applyAlignment="1">
      <alignment horizontal="center" vertical="justify"/>
    </xf>
    <xf numFmtId="0" fontId="52" fillId="0" borderId="0" xfId="0" applyFont="1" applyAlignment="1">
      <alignment horizontal="center"/>
    </xf>
    <xf numFmtId="0" fontId="0" fillId="0" borderId="0" xfId="0" applyAlignment="1">
      <alignment horizontal="center"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2524125</xdr:colOff>
      <xdr:row>28</xdr:row>
      <xdr:rowOff>19050</xdr:rowOff>
    </xdr:from>
    <xdr:to>
      <xdr:col>4</xdr:col>
      <xdr:colOff>1114425</xdr:colOff>
      <xdr:row>29</xdr:row>
      <xdr:rowOff>171450</xdr:rowOff>
    </xdr:to>
    <xdr:sp>
      <xdr:nvSpPr>
        <xdr:cNvPr id="1" name="Curved Down Arrow 1"/>
        <xdr:cNvSpPr>
          <a:spLocks/>
        </xdr:cNvSpPr>
      </xdr:nvSpPr>
      <xdr:spPr>
        <a:xfrm>
          <a:off x="5800725" y="5953125"/>
          <a:ext cx="1562100" cy="352425"/>
        </a:xfrm>
        <a:prstGeom prst="curvedDownArrow">
          <a:avLst>
            <a:gd name="adj1" fmla="val 38717"/>
            <a:gd name="adj2" fmla="val 47180"/>
            <a:gd name="adj3" fmla="val 25000"/>
          </a:avLst>
        </a:prstGeom>
        <a:solidFill>
          <a:srgbClr val="8064A2"/>
        </a:solidFill>
        <a:ln w="25400" cmpd="sng">
          <a:solidFill>
            <a:srgbClr val="5C477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62"/>
  <sheetViews>
    <sheetView zoomScalePageLayoutView="0" workbookViewId="0" topLeftCell="A1">
      <selection activeCell="D5" sqref="D5"/>
    </sheetView>
  </sheetViews>
  <sheetFormatPr defaultColWidth="9.140625" defaultRowHeight="15"/>
  <cols>
    <col min="1" max="1" width="3.7109375" style="0" customWidth="1"/>
    <col min="2" max="2" width="42.57421875" style="0" customWidth="1"/>
    <col min="3" max="3" width="2.8515625" style="0" customWidth="1"/>
    <col min="4" max="4" width="44.57421875" style="0" customWidth="1"/>
    <col min="5" max="5" width="49.7109375" style="0" customWidth="1"/>
    <col min="6" max="13" width="9.140625" style="0" hidden="1" customWidth="1"/>
    <col min="14" max="14" width="11.421875" style="0" hidden="1" customWidth="1"/>
    <col min="15" max="15" width="11.7109375" style="0" hidden="1" customWidth="1"/>
    <col min="16" max="16" width="14.57421875" style="0" customWidth="1"/>
    <col min="17" max="17" width="4.140625" style="0" customWidth="1"/>
    <col min="18" max="18" width="15.7109375" style="0" customWidth="1"/>
    <col min="19" max="19" width="21.421875" style="0" hidden="1" customWidth="1"/>
    <col min="20" max="21" width="0" style="0" hidden="1" customWidth="1"/>
  </cols>
  <sheetData>
    <row r="1" spans="1:18" ht="21.75" customHeight="1">
      <c r="A1" s="11"/>
      <c r="B1" s="95" t="s">
        <v>80</v>
      </c>
      <c r="C1" s="95"/>
      <c r="D1" s="95"/>
      <c r="E1" s="95"/>
      <c r="I1" t="s">
        <v>292</v>
      </c>
      <c r="L1" t="s">
        <v>33</v>
      </c>
      <c r="M1" t="s">
        <v>125</v>
      </c>
      <c r="P1" s="102" t="s">
        <v>371</v>
      </c>
      <c r="Q1" s="102"/>
      <c r="R1" s="102"/>
    </row>
    <row r="2" spans="1:21" ht="15.75">
      <c r="A2" s="12">
        <v>1</v>
      </c>
      <c r="B2" s="12" t="s">
        <v>37</v>
      </c>
      <c r="C2" s="12" t="s">
        <v>2</v>
      </c>
      <c r="D2" s="80" t="s">
        <v>427</v>
      </c>
      <c r="E2" s="28" t="s">
        <v>328</v>
      </c>
      <c r="G2" s="20" t="s">
        <v>137</v>
      </c>
      <c r="M2" s="31" t="str">
        <f>IF(E2="MALE",O5,IF(E2="FEMALE",O4))</f>
        <v>Sri</v>
      </c>
      <c r="P2" s="96" t="s">
        <v>363</v>
      </c>
      <c r="Q2" s="107"/>
      <c r="R2" s="103" t="s">
        <v>352</v>
      </c>
      <c r="U2" t="s">
        <v>138</v>
      </c>
    </row>
    <row r="3" spans="1:21" ht="15.75">
      <c r="A3" s="12">
        <v>2</v>
      </c>
      <c r="B3" s="12" t="s">
        <v>38</v>
      </c>
      <c r="C3" s="12" t="s">
        <v>2</v>
      </c>
      <c r="D3" s="80" t="s">
        <v>407</v>
      </c>
      <c r="E3" s="12"/>
      <c r="P3" s="96"/>
      <c r="Q3" s="108"/>
      <c r="R3" s="103"/>
      <c r="U3" t="s">
        <v>139</v>
      </c>
    </row>
    <row r="4" spans="1:18" ht="15.75">
      <c r="A4" s="12">
        <v>3</v>
      </c>
      <c r="B4" s="12" t="s">
        <v>39</v>
      </c>
      <c r="C4" s="12" t="s">
        <v>2</v>
      </c>
      <c r="D4" s="80" t="s">
        <v>81</v>
      </c>
      <c r="E4" s="15" t="s">
        <v>413</v>
      </c>
      <c r="G4" s="53" t="s">
        <v>33</v>
      </c>
      <c r="O4" t="s">
        <v>144</v>
      </c>
      <c r="P4" s="96"/>
      <c r="Q4" s="109"/>
      <c r="R4" s="103"/>
    </row>
    <row r="5" spans="1:18" ht="15.75">
      <c r="A5" s="12">
        <v>4</v>
      </c>
      <c r="B5" s="12" t="s">
        <v>40</v>
      </c>
      <c r="C5" s="12" t="s">
        <v>2</v>
      </c>
      <c r="D5" s="80" t="s">
        <v>82</v>
      </c>
      <c r="E5" s="30" t="s">
        <v>344</v>
      </c>
      <c r="O5" t="s">
        <v>143</v>
      </c>
      <c r="P5" s="57"/>
      <c r="Q5" s="57"/>
      <c r="R5" s="57"/>
    </row>
    <row r="6" spans="1:20" ht="15.75">
      <c r="A6" s="12">
        <v>5</v>
      </c>
      <c r="B6" s="12" t="s">
        <v>279</v>
      </c>
      <c r="C6" s="12"/>
      <c r="D6" s="80" t="s">
        <v>281</v>
      </c>
      <c r="E6" s="30" t="s">
        <v>82</v>
      </c>
      <c r="P6" s="97" t="s">
        <v>364</v>
      </c>
      <c r="Q6" s="107"/>
      <c r="R6" s="104" t="s">
        <v>366</v>
      </c>
      <c r="T6" t="s">
        <v>340</v>
      </c>
    </row>
    <row r="7" spans="1:20" ht="15.75">
      <c r="A7" s="12">
        <v>6</v>
      </c>
      <c r="B7" s="12" t="s">
        <v>145</v>
      </c>
      <c r="C7" s="12" t="s">
        <v>2</v>
      </c>
      <c r="D7" s="80" t="s">
        <v>277</v>
      </c>
      <c r="E7" s="30" t="s">
        <v>342</v>
      </c>
      <c r="P7" s="98"/>
      <c r="Q7" s="108"/>
      <c r="R7" s="104"/>
      <c r="T7" t="s">
        <v>341</v>
      </c>
    </row>
    <row r="8" spans="1:18" ht="15.75">
      <c r="A8" s="12">
        <v>7</v>
      </c>
      <c r="B8" s="12" t="s">
        <v>146</v>
      </c>
      <c r="C8" s="12" t="s">
        <v>2</v>
      </c>
      <c r="D8" s="80" t="s">
        <v>276</v>
      </c>
      <c r="E8" s="30" t="s">
        <v>343</v>
      </c>
      <c r="P8" s="99"/>
      <c r="Q8" s="109"/>
      <c r="R8" s="104"/>
    </row>
    <row r="9" spans="1:18" ht="15.75">
      <c r="A9" s="12">
        <v>8</v>
      </c>
      <c r="B9" s="12" t="s">
        <v>84</v>
      </c>
      <c r="C9" s="12" t="s">
        <v>2</v>
      </c>
      <c r="D9" s="80" t="s">
        <v>421</v>
      </c>
      <c r="E9" s="12"/>
      <c r="P9" s="57"/>
      <c r="Q9" s="57"/>
      <c r="R9" s="57"/>
    </row>
    <row r="10" spans="1:18" ht="15.75" customHeight="1">
      <c r="A10" s="12">
        <v>9</v>
      </c>
      <c r="B10" s="12" t="s">
        <v>42</v>
      </c>
      <c r="C10" s="12" t="s">
        <v>2</v>
      </c>
      <c r="D10" s="81">
        <v>724731</v>
      </c>
      <c r="E10" s="15" t="s">
        <v>375</v>
      </c>
      <c r="P10" s="100" t="s">
        <v>365</v>
      </c>
      <c r="Q10" s="107"/>
      <c r="R10" s="106" t="s">
        <v>368</v>
      </c>
    </row>
    <row r="11" spans="1:18" ht="36" customHeight="1">
      <c r="A11" s="12">
        <v>10</v>
      </c>
      <c r="B11" s="79" t="s">
        <v>415</v>
      </c>
      <c r="C11" s="12" t="s">
        <v>2</v>
      </c>
      <c r="D11" s="82" t="s">
        <v>138</v>
      </c>
      <c r="E11" s="93">
        <v>36652200012456</v>
      </c>
      <c r="P11" s="100"/>
      <c r="Q11" s="108"/>
      <c r="R11" s="106"/>
    </row>
    <row r="12" spans="1:18" ht="15.75">
      <c r="A12" s="12">
        <v>11</v>
      </c>
      <c r="B12" s="12" t="s">
        <v>44</v>
      </c>
      <c r="C12" s="12" t="s">
        <v>2</v>
      </c>
      <c r="D12" s="83"/>
      <c r="E12" s="94" t="s">
        <v>379</v>
      </c>
      <c r="P12" s="100"/>
      <c r="Q12" s="109"/>
      <c r="R12" s="106"/>
    </row>
    <row r="13" spans="1:18" ht="15.75">
      <c r="A13" s="12">
        <v>12</v>
      </c>
      <c r="B13" s="12" t="s">
        <v>43</v>
      </c>
      <c r="C13" s="12" t="s">
        <v>2</v>
      </c>
      <c r="D13" s="83"/>
      <c r="E13" s="94" t="s">
        <v>277</v>
      </c>
      <c r="P13" s="57"/>
      <c r="Q13" s="57"/>
      <c r="R13" s="106"/>
    </row>
    <row r="14" spans="1:18" ht="15.75">
      <c r="A14" s="12">
        <v>13</v>
      </c>
      <c r="B14" s="12" t="s">
        <v>45</v>
      </c>
      <c r="C14" s="12" t="s">
        <v>2</v>
      </c>
      <c r="D14" s="80" t="s">
        <v>302</v>
      </c>
      <c r="E14" s="12"/>
      <c r="P14" s="101" t="s">
        <v>105</v>
      </c>
      <c r="Q14" s="107"/>
      <c r="R14" s="106"/>
    </row>
    <row r="15" spans="1:18" ht="15.75">
      <c r="A15" s="12">
        <v>14</v>
      </c>
      <c r="B15" s="12" t="s">
        <v>46</v>
      </c>
      <c r="C15" s="12" t="s">
        <v>2</v>
      </c>
      <c r="D15" s="80" t="s">
        <v>138</v>
      </c>
      <c r="E15" s="12"/>
      <c r="P15" s="101"/>
      <c r="Q15" s="108"/>
      <c r="R15" s="106"/>
    </row>
    <row r="16" spans="1:18" ht="15.75">
      <c r="A16" s="12">
        <v>15</v>
      </c>
      <c r="B16" s="12" t="s">
        <v>47</v>
      </c>
      <c r="C16" s="12" t="s">
        <v>2</v>
      </c>
      <c r="D16" s="80" t="s">
        <v>428</v>
      </c>
      <c r="E16" s="80" t="s">
        <v>399</v>
      </c>
      <c r="J16" t="s">
        <v>144</v>
      </c>
      <c r="K16" t="s">
        <v>143</v>
      </c>
      <c r="N16" s="42" t="str">
        <f>IF(E16="FEMALE",O4,IF(E16="MALE",O5))</f>
        <v>Smt/Kum</v>
      </c>
      <c r="O16" t="s">
        <v>127</v>
      </c>
      <c r="P16" s="101"/>
      <c r="Q16" s="109"/>
      <c r="R16" s="106"/>
    </row>
    <row r="17" spans="1:18" ht="15.75">
      <c r="A17" s="12">
        <v>16</v>
      </c>
      <c r="B17" s="12" t="s">
        <v>48</v>
      </c>
      <c r="C17" s="12" t="s">
        <v>2</v>
      </c>
      <c r="D17" s="83">
        <v>40</v>
      </c>
      <c r="E17" s="80" t="s">
        <v>285</v>
      </c>
      <c r="P17" s="57"/>
      <c r="Q17" s="57"/>
      <c r="R17" s="57"/>
    </row>
    <row r="18" spans="1:18" ht="15.75">
      <c r="A18" s="12">
        <v>17</v>
      </c>
      <c r="B18" s="12" t="s">
        <v>49</v>
      </c>
      <c r="C18" s="12" t="s">
        <v>2</v>
      </c>
      <c r="D18" s="80" t="s">
        <v>398</v>
      </c>
      <c r="E18" s="80" t="s">
        <v>400</v>
      </c>
      <c r="P18" s="116" t="s">
        <v>367</v>
      </c>
      <c r="Q18" s="107"/>
      <c r="R18" s="105"/>
    </row>
    <row r="19" spans="1:18" ht="15.75">
      <c r="A19" s="12">
        <v>18</v>
      </c>
      <c r="B19" s="12" t="s">
        <v>50</v>
      </c>
      <c r="C19" s="12" t="s">
        <v>2</v>
      </c>
      <c r="D19" s="80" t="s">
        <v>130</v>
      </c>
      <c r="E19" s="80"/>
      <c r="H19" t="s">
        <v>33</v>
      </c>
      <c r="I19" t="s">
        <v>125</v>
      </c>
      <c r="P19" s="116"/>
      <c r="Q19" s="108"/>
      <c r="R19" s="105"/>
    </row>
    <row r="20" spans="1:18" ht="15.75">
      <c r="A20" s="12">
        <v>19</v>
      </c>
      <c r="B20" s="92" t="s">
        <v>418</v>
      </c>
      <c r="C20" s="12"/>
      <c r="D20" s="92" t="s">
        <v>418</v>
      </c>
      <c r="E20" s="80" t="s">
        <v>279</v>
      </c>
      <c r="P20" s="116"/>
      <c r="Q20" s="108"/>
      <c r="R20" s="105"/>
    </row>
    <row r="21" spans="1:18" ht="15.75">
      <c r="A21" s="12">
        <v>20</v>
      </c>
      <c r="B21" s="14" t="s">
        <v>420</v>
      </c>
      <c r="C21" s="12" t="s">
        <v>2</v>
      </c>
      <c r="D21" s="80" t="s">
        <v>423</v>
      </c>
      <c r="E21" s="12"/>
      <c r="P21" s="116"/>
      <c r="Q21" s="109"/>
      <c r="R21" s="105"/>
    </row>
    <row r="22" spans="1:5" ht="15.75">
      <c r="A22" s="12"/>
      <c r="B22" s="14" t="s">
        <v>51</v>
      </c>
      <c r="C22" s="12" t="s">
        <v>2</v>
      </c>
      <c r="D22" s="80" t="s">
        <v>424</v>
      </c>
      <c r="E22" s="110" t="s">
        <v>412</v>
      </c>
    </row>
    <row r="23" spans="1:18" ht="15.75">
      <c r="A23" s="12">
        <v>21</v>
      </c>
      <c r="B23" s="12" t="s">
        <v>52</v>
      </c>
      <c r="C23" s="12" t="s">
        <v>2</v>
      </c>
      <c r="D23" s="80" t="s">
        <v>85</v>
      </c>
      <c r="E23" s="111"/>
      <c r="F23" s="59" t="s">
        <v>33</v>
      </c>
      <c r="P23" s="115"/>
      <c r="R23" s="115"/>
    </row>
    <row r="24" spans="1:19" ht="15.75">
      <c r="A24" s="12">
        <v>22</v>
      </c>
      <c r="B24" s="12" t="s">
        <v>53</v>
      </c>
      <c r="C24" s="12" t="s">
        <v>2</v>
      </c>
      <c r="D24" s="80" t="s">
        <v>425</v>
      </c>
      <c r="E24" s="76" t="s">
        <v>272</v>
      </c>
      <c r="F24" s="59" t="s">
        <v>125</v>
      </c>
      <c r="P24" s="115"/>
      <c r="R24" s="115"/>
      <c r="S24" s="58" t="s">
        <v>376</v>
      </c>
    </row>
    <row r="25" spans="1:19" ht="15.75">
      <c r="A25" s="12">
        <v>23</v>
      </c>
      <c r="B25" s="12" t="s">
        <v>54</v>
      </c>
      <c r="C25" s="12" t="s">
        <v>2</v>
      </c>
      <c r="D25" s="80" t="s">
        <v>426</v>
      </c>
      <c r="E25" s="76" t="str">
        <f>IF(D27&gt;50000,H29,IF(D27&lt;=50000,H28))</f>
        <v>The Commissioner of school Education</v>
      </c>
      <c r="P25" s="115"/>
      <c r="R25" s="115"/>
      <c r="S25" s="58" t="s">
        <v>377</v>
      </c>
    </row>
    <row r="26" spans="1:19" ht="15.75">
      <c r="A26" s="12">
        <v>24</v>
      </c>
      <c r="B26" s="12" t="s">
        <v>55</v>
      </c>
      <c r="C26" s="12" t="s">
        <v>2</v>
      </c>
      <c r="D26" s="80" t="s">
        <v>86</v>
      </c>
      <c r="E26" s="76" t="str">
        <f>IF(D27&gt;50000,H30,IF(D27&lt;=50000,H31))</f>
        <v>Amaravathi, Andhra Pradesh.</v>
      </c>
      <c r="S26" s="58" t="s">
        <v>378</v>
      </c>
    </row>
    <row r="27" spans="1:5" ht="15.75">
      <c r="A27" s="12">
        <v>25</v>
      </c>
      <c r="B27" s="12" t="s">
        <v>56</v>
      </c>
      <c r="C27" s="12" t="s">
        <v>2</v>
      </c>
      <c r="D27" s="83">
        <v>55000</v>
      </c>
      <c r="E27" s="12"/>
    </row>
    <row r="28" spans="1:8" ht="15.75">
      <c r="A28" s="12">
        <v>26</v>
      </c>
      <c r="B28" s="12" t="s">
        <v>57</v>
      </c>
      <c r="C28" s="12" t="s">
        <v>2</v>
      </c>
      <c r="D28" s="80" t="s">
        <v>422</v>
      </c>
      <c r="E28" s="12"/>
      <c r="H28" t="s">
        <v>273</v>
      </c>
    </row>
    <row r="29" spans="1:8" ht="15.75">
      <c r="A29" s="12">
        <v>27</v>
      </c>
      <c r="B29" s="12" t="s">
        <v>128</v>
      </c>
      <c r="C29" s="12"/>
      <c r="D29" s="80" t="s">
        <v>136</v>
      </c>
      <c r="E29" s="12"/>
      <c r="H29" t="s">
        <v>430</v>
      </c>
    </row>
    <row r="30" spans="1:8" ht="15.75">
      <c r="A30" s="12">
        <v>28</v>
      </c>
      <c r="B30" s="15" t="s">
        <v>58</v>
      </c>
      <c r="C30" s="12" t="s">
        <v>2</v>
      </c>
      <c r="D30" s="83" t="s">
        <v>293</v>
      </c>
      <c r="E30" s="44" t="s">
        <v>400</v>
      </c>
      <c r="H30" t="s">
        <v>278</v>
      </c>
    </row>
    <row r="31" spans="1:8" ht="15.75">
      <c r="A31" s="12" t="s">
        <v>65</v>
      </c>
      <c r="B31" s="12" t="s">
        <v>59</v>
      </c>
      <c r="C31" s="12" t="s">
        <v>2</v>
      </c>
      <c r="D31" s="80" t="s">
        <v>87</v>
      </c>
      <c r="E31" s="44" t="s">
        <v>302</v>
      </c>
      <c r="H31" t="str">
        <f>CONCATENATE(D35," ",B35,H19,D36,I19)</f>
        <v>Prakasam District,Ongole.</v>
      </c>
    </row>
    <row r="32" spans="1:5" ht="15.75">
      <c r="A32" s="12" t="s">
        <v>66</v>
      </c>
      <c r="B32" s="12" t="s">
        <v>60</v>
      </c>
      <c r="C32" s="12" t="s">
        <v>2</v>
      </c>
      <c r="D32" s="80" t="s">
        <v>429</v>
      </c>
      <c r="E32" s="12"/>
    </row>
    <row r="33" spans="1:5" ht="15.75">
      <c r="A33" s="12" t="s">
        <v>67</v>
      </c>
      <c r="B33" s="12" t="s">
        <v>61</v>
      </c>
      <c r="C33" s="12" t="s">
        <v>2</v>
      </c>
      <c r="D33" s="80" t="s">
        <v>277</v>
      </c>
      <c r="E33" s="12"/>
    </row>
    <row r="34" spans="1:5" ht="15.75">
      <c r="A34" s="12" t="s">
        <v>68</v>
      </c>
      <c r="B34" s="12" t="s">
        <v>145</v>
      </c>
      <c r="C34" s="12" t="s">
        <v>2</v>
      </c>
      <c r="D34" s="80" t="s">
        <v>277</v>
      </c>
      <c r="E34" s="12"/>
    </row>
    <row r="35" spans="1:5" ht="15.75">
      <c r="A35" s="12" t="s">
        <v>69</v>
      </c>
      <c r="B35" s="12" t="s">
        <v>146</v>
      </c>
      <c r="C35" s="12" t="s">
        <v>2</v>
      </c>
      <c r="D35" s="80" t="s">
        <v>276</v>
      </c>
      <c r="E35" s="12"/>
    </row>
    <row r="36" spans="1:5" ht="15.75">
      <c r="A36" s="12"/>
      <c r="B36" s="12" t="s">
        <v>274</v>
      </c>
      <c r="C36" s="12" t="s">
        <v>2</v>
      </c>
      <c r="D36" s="80" t="s">
        <v>275</v>
      </c>
      <c r="E36" s="12"/>
    </row>
    <row r="37" spans="1:5" ht="15.75">
      <c r="A37" s="12">
        <v>29</v>
      </c>
      <c r="B37" s="112" t="s">
        <v>62</v>
      </c>
      <c r="C37" s="113"/>
      <c r="D37" s="114"/>
      <c r="E37" s="12"/>
    </row>
    <row r="38" spans="1:5" ht="15.75">
      <c r="A38" s="12" t="s">
        <v>65</v>
      </c>
      <c r="B38" s="13" t="s">
        <v>88</v>
      </c>
      <c r="C38" s="12"/>
      <c r="D38" s="80" t="s">
        <v>91</v>
      </c>
      <c r="E38" s="12"/>
    </row>
    <row r="39" spans="1:5" ht="15.75">
      <c r="A39" s="12" t="s">
        <v>66</v>
      </c>
      <c r="B39" s="13" t="s">
        <v>89</v>
      </c>
      <c r="C39" s="12"/>
      <c r="D39" s="80" t="s">
        <v>92</v>
      </c>
      <c r="E39" s="12"/>
    </row>
    <row r="40" spans="1:5" ht="15.75">
      <c r="A40" s="12" t="s">
        <v>67</v>
      </c>
      <c r="B40" s="13" t="s">
        <v>90</v>
      </c>
      <c r="C40" s="12"/>
      <c r="D40" s="80" t="s">
        <v>82</v>
      </c>
      <c r="E40" s="12"/>
    </row>
    <row r="41" spans="1:5" ht="15.75">
      <c r="A41" s="12" t="s">
        <v>68</v>
      </c>
      <c r="B41" s="13" t="s">
        <v>93</v>
      </c>
      <c r="C41" s="12"/>
      <c r="D41" s="80" t="s">
        <v>82</v>
      </c>
      <c r="E41" s="12"/>
    </row>
    <row r="42" spans="1:5" ht="15.75">
      <c r="A42" s="12" t="s">
        <v>69</v>
      </c>
      <c r="B42" s="13" t="s">
        <v>41</v>
      </c>
      <c r="C42" s="12"/>
      <c r="D42" s="80" t="s">
        <v>83</v>
      </c>
      <c r="E42" s="12"/>
    </row>
    <row r="43" spans="1:5" ht="15.75">
      <c r="A43" s="12" t="s">
        <v>95</v>
      </c>
      <c r="B43" s="13" t="s">
        <v>96</v>
      </c>
      <c r="C43" s="12"/>
      <c r="D43" s="83">
        <v>1234567895</v>
      </c>
      <c r="E43" s="12"/>
    </row>
    <row r="44" spans="1:5" ht="15.75">
      <c r="A44" s="12">
        <v>30</v>
      </c>
      <c r="B44" s="76" t="s">
        <v>63</v>
      </c>
      <c r="C44" s="12"/>
      <c r="D44" s="80" t="s">
        <v>391</v>
      </c>
      <c r="E44" s="12" t="s">
        <v>392</v>
      </c>
    </row>
    <row r="45" spans="1:5" ht="15.75">
      <c r="A45" s="12" t="s">
        <v>65</v>
      </c>
      <c r="B45" s="76" t="s">
        <v>94</v>
      </c>
      <c r="C45" s="12"/>
      <c r="D45" s="15" t="s">
        <v>416</v>
      </c>
      <c r="E45" s="12"/>
    </row>
    <row r="46" spans="1:5" ht="15.75">
      <c r="A46" s="12" t="s">
        <v>66</v>
      </c>
      <c r="B46" s="76" t="str">
        <f>H31</f>
        <v>Prakasam District,Ongole.</v>
      </c>
      <c r="C46" s="12"/>
      <c r="D46" s="12" t="s">
        <v>70</v>
      </c>
      <c r="E46" s="84" t="s">
        <v>139</v>
      </c>
    </row>
    <row r="47" spans="1:5" ht="15.75">
      <c r="A47" s="12" t="s">
        <v>67</v>
      </c>
      <c r="B47" s="77"/>
      <c r="C47" s="12"/>
      <c r="D47" s="12" t="s">
        <v>71</v>
      </c>
      <c r="E47" s="84" t="s">
        <v>139</v>
      </c>
    </row>
    <row r="48" spans="1:5" ht="15.75">
      <c r="A48" s="12" t="s">
        <v>68</v>
      </c>
      <c r="B48" s="77"/>
      <c r="C48" s="12"/>
      <c r="D48" s="12" t="s">
        <v>72</v>
      </c>
      <c r="E48" s="84" t="s">
        <v>139</v>
      </c>
    </row>
    <row r="49" spans="1:5" ht="15.75">
      <c r="A49" s="12">
        <v>31</v>
      </c>
      <c r="B49" s="76" t="s">
        <v>64</v>
      </c>
      <c r="C49" s="12"/>
      <c r="D49" s="12" t="s">
        <v>73</v>
      </c>
      <c r="E49" s="84" t="s">
        <v>139</v>
      </c>
    </row>
    <row r="50" spans="1:5" ht="14.25" customHeight="1">
      <c r="A50" s="12" t="s">
        <v>65</v>
      </c>
      <c r="B50" s="78" t="str">
        <f>H29</f>
        <v>The Commissioner of school Education</v>
      </c>
      <c r="C50" s="12"/>
      <c r="D50" s="12" t="s">
        <v>74</v>
      </c>
      <c r="E50" s="84" t="s">
        <v>139</v>
      </c>
    </row>
    <row r="51" spans="1:5" ht="15.75">
      <c r="A51" s="12" t="s">
        <v>66</v>
      </c>
      <c r="B51" s="76" t="str">
        <f>H30</f>
        <v>Amaravathi, Andhra Pradesh.</v>
      </c>
      <c r="C51" s="12"/>
      <c r="D51" s="12" t="s">
        <v>75</v>
      </c>
      <c r="E51" s="84" t="s">
        <v>139</v>
      </c>
    </row>
    <row r="52" spans="1:5" ht="15.75">
      <c r="A52" s="12" t="s">
        <v>67</v>
      </c>
      <c r="B52" s="77"/>
      <c r="C52" s="12"/>
      <c r="D52" s="12" t="s">
        <v>76</v>
      </c>
      <c r="E52" s="84" t="s">
        <v>139</v>
      </c>
    </row>
    <row r="53" spans="1:5" ht="15.75">
      <c r="A53" s="12" t="s">
        <v>68</v>
      </c>
      <c r="B53" s="12"/>
      <c r="C53" s="12"/>
      <c r="D53" s="12" t="s">
        <v>77</v>
      </c>
      <c r="E53" s="84" t="s">
        <v>139</v>
      </c>
    </row>
    <row r="54" spans="1:5" ht="15.75">
      <c r="A54" s="12">
        <v>31</v>
      </c>
      <c r="B54" s="28" t="s">
        <v>123</v>
      </c>
      <c r="C54" s="12"/>
      <c r="D54" s="12" t="s">
        <v>140</v>
      </c>
      <c r="E54" s="84" t="s">
        <v>139</v>
      </c>
    </row>
    <row r="55" spans="1:5" ht="15.75">
      <c r="A55" s="12"/>
      <c r="B55" s="29">
        <v>39160</v>
      </c>
      <c r="C55" s="12"/>
      <c r="D55" s="12" t="s">
        <v>78</v>
      </c>
      <c r="E55" s="84" t="s">
        <v>139</v>
      </c>
    </row>
    <row r="56" spans="1:5" ht="15.75">
      <c r="A56" s="12"/>
      <c r="B56" s="28" t="s">
        <v>110</v>
      </c>
      <c r="C56" s="12"/>
      <c r="D56" s="12" t="s">
        <v>79</v>
      </c>
      <c r="E56" s="84" t="s">
        <v>138</v>
      </c>
    </row>
    <row r="57" spans="1:5" ht="15.75">
      <c r="A57" s="12"/>
      <c r="B57" s="29">
        <v>7182</v>
      </c>
      <c r="C57" s="12"/>
      <c r="D57" s="12"/>
      <c r="E57" s="12"/>
    </row>
    <row r="58" spans="1:5" ht="15.75">
      <c r="A58" s="12"/>
      <c r="B58" s="28" t="s">
        <v>111</v>
      </c>
      <c r="C58" s="12"/>
      <c r="D58" s="12"/>
      <c r="E58" s="12"/>
    </row>
    <row r="59" spans="1:5" ht="15.75">
      <c r="A59" s="12"/>
      <c r="B59" s="29">
        <v>4699</v>
      </c>
      <c r="C59" s="12"/>
      <c r="D59" s="12"/>
      <c r="E59" s="12"/>
    </row>
    <row r="60" spans="1:5" ht="15.75">
      <c r="A60" s="12"/>
      <c r="B60" s="29" t="s">
        <v>124</v>
      </c>
      <c r="C60" s="12"/>
      <c r="D60" s="12"/>
      <c r="E60" s="12"/>
    </row>
    <row r="61" spans="1:5" ht="15.75">
      <c r="A61" s="12"/>
      <c r="B61" s="29">
        <v>0</v>
      </c>
      <c r="C61" s="12"/>
      <c r="D61" s="12"/>
      <c r="E61" s="12"/>
    </row>
    <row r="62" spans="1:5" ht="15.75">
      <c r="A62" s="12"/>
      <c r="B62" s="28" t="s">
        <v>113</v>
      </c>
      <c r="C62" s="12"/>
      <c r="D62" s="29">
        <f>SUM(B55+B57+B59+B61)</f>
        <v>51041</v>
      </c>
      <c r="E62" s="12"/>
    </row>
  </sheetData>
  <sheetProtection/>
  <mergeCells count="20">
    <mergeCell ref="E22:E23"/>
    <mergeCell ref="B37:D37"/>
    <mergeCell ref="P23:P25"/>
    <mergeCell ref="R23:R25"/>
    <mergeCell ref="P18:P21"/>
    <mergeCell ref="R18:R21"/>
    <mergeCell ref="R10:R16"/>
    <mergeCell ref="Q2:Q4"/>
    <mergeCell ref="Q6:Q8"/>
    <mergeCell ref="Q10:Q12"/>
    <mergeCell ref="Q14:Q16"/>
    <mergeCell ref="Q18:Q21"/>
    <mergeCell ref="B1:E1"/>
    <mergeCell ref="P2:P4"/>
    <mergeCell ref="P6:P8"/>
    <mergeCell ref="P10:P12"/>
    <mergeCell ref="P14:P16"/>
    <mergeCell ref="P1:R1"/>
    <mergeCell ref="R2:R4"/>
    <mergeCell ref="R6:R8"/>
  </mergeCells>
  <dataValidations count="8">
    <dataValidation type="list" allowBlank="1" showInputMessage="1" showErrorMessage="1" sqref="D4">
      <formula1>"IN SERVICE,RETIRED"</formula1>
    </dataValidation>
    <dataValidation type="list" allowBlank="1" showInputMessage="1" showErrorMessage="1" sqref="D14 E31">
      <formula1>"Inpatient,Out patient"</formula1>
    </dataValidation>
    <dataValidation type="list" allowBlank="1" showInputMessage="1" showErrorMessage="1" sqref="D15 E47:E56 D11">
      <formula1>"YES,NO"</formula1>
    </dataValidation>
    <dataValidation type="list" allowBlank="1" showInputMessage="1" showErrorMessage="1" sqref="D26">
      <formula1>"RECOGNISED,PRIVATE"</formula1>
    </dataValidation>
    <dataValidation type="list" allowBlank="1" showInputMessage="1" showErrorMessage="1" sqref="E16 E2">
      <formula1>"MALE,FEMALE"</formula1>
    </dataValidation>
    <dataValidation type="list" allowBlank="1" showInputMessage="1" showErrorMessage="1" sqref="B6">
      <formula1>"School,Office"</formula1>
    </dataValidation>
    <dataValidation type="list" allowBlank="1" showInputMessage="1" showErrorMessage="1" sqref="E18 E30">
      <formula1>"SELF,DEPENDENT"</formula1>
    </dataValidation>
    <dataValidation type="list" allowBlank="1" showInputMessage="1" showErrorMessage="1" sqref="E17">
      <formula1>"Primary education,Secondary education"</formula1>
    </dataValidation>
  </dataValidations>
  <hyperlinks>
    <hyperlink ref="P2:P4" location="'DDO COVERING LETTER'!U1" display="DDO COVERING LETTER"/>
    <hyperlink ref="P6:P8" location="'INDIVIDUAL APPLICATION'!AD2" display="EMPLOYEE APPLICATION"/>
    <hyperlink ref="P10:P12" location="'CHEK LIST'!Q1" display="CHEK LIST"/>
    <hyperlink ref="P14:P16" location="'APPENDIX-II'!U1" display="APPENDIX-II"/>
    <hyperlink ref="P18:P21" location="'NON DRAWL CERTIFICATE'!AA1" display="NON-DRAWAL CERTIFICATE (IN SERVICE)"/>
    <hyperlink ref="R6:R8" location="'DEPENDANT CERTIFICATE'!U2" display="DEPENDENT CERTIFICATE"/>
    <hyperlink ref="R2:R4" location="'Spell of claime certificate'!W1" display="SPELL OF CLAIM CERTIFICATE"/>
    <hyperlink ref="R10:R16" location="'PENSINER NON DRAWL CERTIFICATE'!K1" display="NON-DRWAL CERTIFICATE (PENSIONER )"/>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CU14"/>
  <sheetViews>
    <sheetView zoomScalePageLayoutView="0" workbookViewId="0" topLeftCell="A1">
      <selection activeCell="I12" sqref="I12"/>
    </sheetView>
  </sheetViews>
  <sheetFormatPr defaultColWidth="9.140625" defaultRowHeight="15"/>
  <sheetData>
    <row r="2" spans="2:99" ht="1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row>
    <row r="3" spans="2:99" ht="15">
      <c r="B3" s="25">
        <v>0</v>
      </c>
      <c r="C3" s="25">
        <v>1</v>
      </c>
      <c r="D3" s="25">
        <v>2</v>
      </c>
      <c r="E3" s="25">
        <v>3</v>
      </c>
      <c r="F3" s="25">
        <v>4</v>
      </c>
      <c r="G3" s="25">
        <v>5</v>
      </c>
      <c r="H3" s="25">
        <v>6</v>
      </c>
      <c r="I3" s="25">
        <v>7</v>
      </c>
      <c r="J3" s="25">
        <v>8</v>
      </c>
      <c r="K3" s="25">
        <v>9</v>
      </c>
      <c r="L3" s="25">
        <v>10</v>
      </c>
      <c r="M3" s="25">
        <v>11</v>
      </c>
      <c r="N3" s="25">
        <v>12</v>
      </c>
      <c r="O3" s="25">
        <v>13</v>
      </c>
      <c r="P3" s="25">
        <v>14</v>
      </c>
      <c r="Q3" s="25">
        <v>15</v>
      </c>
      <c r="R3" s="25">
        <v>16</v>
      </c>
      <c r="S3" s="25">
        <v>17</v>
      </c>
      <c r="T3" s="25">
        <v>18</v>
      </c>
      <c r="U3" s="25">
        <v>19</v>
      </c>
      <c r="V3" s="25">
        <v>20</v>
      </c>
      <c r="W3" s="25">
        <v>21</v>
      </c>
      <c r="X3" s="25">
        <v>22</v>
      </c>
      <c r="Y3" s="25">
        <v>23</v>
      </c>
      <c r="Z3" s="25">
        <v>24</v>
      </c>
      <c r="AA3" s="25">
        <v>25</v>
      </c>
      <c r="AB3" s="25">
        <v>26</v>
      </c>
      <c r="AC3" s="25">
        <v>27</v>
      </c>
      <c r="AD3" s="25">
        <v>28</v>
      </c>
      <c r="AE3" s="25">
        <v>29</v>
      </c>
      <c r="AF3" s="25">
        <v>30</v>
      </c>
      <c r="AG3" s="25">
        <v>31</v>
      </c>
      <c r="AH3" s="25">
        <v>32</v>
      </c>
      <c r="AI3" s="25">
        <v>33</v>
      </c>
      <c r="AJ3" s="25">
        <v>34</v>
      </c>
      <c r="AK3" s="25">
        <v>35</v>
      </c>
      <c r="AL3" s="25">
        <v>36</v>
      </c>
      <c r="AM3" s="25">
        <v>37</v>
      </c>
      <c r="AN3" s="25">
        <v>38</v>
      </c>
      <c r="AO3" s="25">
        <v>39</v>
      </c>
      <c r="AP3" s="25">
        <v>40</v>
      </c>
      <c r="AQ3" s="25">
        <v>41</v>
      </c>
      <c r="AR3" s="25">
        <v>42</v>
      </c>
      <c r="AS3" s="25">
        <v>43</v>
      </c>
      <c r="AT3" s="25">
        <v>44</v>
      </c>
      <c r="AU3" s="25">
        <v>45</v>
      </c>
      <c r="AV3" s="25">
        <v>49</v>
      </c>
      <c r="AW3" s="25">
        <v>50</v>
      </c>
      <c r="AX3" s="25">
        <v>51</v>
      </c>
      <c r="AY3" s="25">
        <v>52</v>
      </c>
      <c r="AZ3" s="25">
        <v>53</v>
      </c>
      <c r="BA3" s="25">
        <v>54</v>
      </c>
      <c r="BB3" s="25">
        <v>55</v>
      </c>
      <c r="BC3" s="25">
        <v>56</v>
      </c>
      <c r="BD3" s="25">
        <v>57</v>
      </c>
      <c r="BE3" s="25">
        <v>58</v>
      </c>
      <c r="BF3" s="25">
        <v>59</v>
      </c>
      <c r="BG3" s="25">
        <v>60</v>
      </c>
      <c r="BH3" s="25">
        <v>61</v>
      </c>
      <c r="BI3" s="25">
        <v>62</v>
      </c>
      <c r="BJ3" s="25">
        <v>63</v>
      </c>
      <c r="BK3" s="25">
        <v>64</v>
      </c>
      <c r="BL3" s="25">
        <v>65</v>
      </c>
      <c r="BM3" s="25">
        <v>66</v>
      </c>
      <c r="BN3" s="25">
        <v>67</v>
      </c>
      <c r="BO3" s="25">
        <v>68</v>
      </c>
      <c r="BP3" s="25">
        <v>69</v>
      </c>
      <c r="BQ3" s="25">
        <v>70</v>
      </c>
      <c r="BR3" s="25">
        <v>71</v>
      </c>
      <c r="BS3" s="25">
        <v>72</v>
      </c>
      <c r="BT3" s="25">
        <v>73</v>
      </c>
      <c r="BU3" s="25">
        <v>74</v>
      </c>
      <c r="BV3" s="25">
        <v>75</v>
      </c>
      <c r="BW3" s="25">
        <v>76</v>
      </c>
      <c r="BX3" s="25">
        <v>77</v>
      </c>
      <c r="BY3" s="25">
        <v>78</v>
      </c>
      <c r="BZ3" s="25">
        <v>79</v>
      </c>
      <c r="CA3" s="25">
        <v>80</v>
      </c>
      <c r="CB3" s="25">
        <v>81</v>
      </c>
      <c r="CC3" s="25">
        <v>82</v>
      </c>
      <c r="CD3" s="25">
        <v>83</v>
      </c>
      <c r="CE3" s="25">
        <v>84</v>
      </c>
      <c r="CF3" s="25">
        <v>85</v>
      </c>
      <c r="CG3" s="25">
        <v>86</v>
      </c>
      <c r="CH3" s="25">
        <v>87</v>
      </c>
      <c r="CI3" s="25">
        <v>88</v>
      </c>
      <c r="CJ3" s="25">
        <v>89</v>
      </c>
      <c r="CK3" s="25">
        <v>90</v>
      </c>
      <c r="CL3" s="25">
        <v>91</v>
      </c>
      <c r="CM3" s="25">
        <v>92</v>
      </c>
      <c r="CN3" s="25">
        <v>93</v>
      </c>
      <c r="CO3" s="25">
        <v>94</v>
      </c>
      <c r="CP3" s="25">
        <v>95</v>
      </c>
      <c r="CQ3" s="25">
        <v>96</v>
      </c>
      <c r="CR3" s="25">
        <v>97</v>
      </c>
      <c r="CS3" s="25">
        <v>98</v>
      </c>
      <c r="CT3" s="25">
        <v>99</v>
      </c>
      <c r="CU3" s="25"/>
    </row>
    <row r="4" spans="2:99" ht="15">
      <c r="B4" s="25" t="s">
        <v>158</v>
      </c>
      <c r="C4" s="25" t="s">
        <v>159</v>
      </c>
      <c r="D4" s="25" t="s">
        <v>160</v>
      </c>
      <c r="E4" s="25" t="s">
        <v>161</v>
      </c>
      <c r="F4" s="25" t="s">
        <v>162</v>
      </c>
      <c r="G4" s="25" t="s">
        <v>163</v>
      </c>
      <c r="H4" s="25" t="s">
        <v>164</v>
      </c>
      <c r="I4" s="25" t="s">
        <v>165</v>
      </c>
      <c r="J4" s="25" t="s">
        <v>166</v>
      </c>
      <c r="K4" s="25" t="s">
        <v>167</v>
      </c>
      <c r="L4" s="25" t="s">
        <v>168</v>
      </c>
      <c r="M4" s="25" t="s">
        <v>169</v>
      </c>
      <c r="N4" s="25" t="s">
        <v>170</v>
      </c>
      <c r="O4" s="25" t="s">
        <v>171</v>
      </c>
      <c r="P4" s="25" t="s">
        <v>172</v>
      </c>
      <c r="Q4" s="25" t="s">
        <v>173</v>
      </c>
      <c r="R4" s="25" t="s">
        <v>174</v>
      </c>
      <c r="S4" s="25" t="s">
        <v>175</v>
      </c>
      <c r="T4" s="25" t="s">
        <v>176</v>
      </c>
      <c r="U4" s="25" t="s">
        <v>177</v>
      </c>
      <c r="V4" s="25" t="s">
        <v>178</v>
      </c>
      <c r="W4" s="25" t="s">
        <v>179</v>
      </c>
      <c r="X4" s="25" t="s">
        <v>180</v>
      </c>
      <c r="Y4" s="25" t="s">
        <v>181</v>
      </c>
      <c r="Z4" s="25" t="s">
        <v>182</v>
      </c>
      <c r="AA4" s="25" t="s">
        <v>183</v>
      </c>
      <c r="AB4" s="25" t="s">
        <v>184</v>
      </c>
      <c r="AC4" s="25" t="s">
        <v>185</v>
      </c>
      <c r="AD4" s="25" t="s">
        <v>186</v>
      </c>
      <c r="AE4" s="25" t="s">
        <v>187</v>
      </c>
      <c r="AF4" s="25" t="s">
        <v>188</v>
      </c>
      <c r="AG4" s="25" t="s">
        <v>189</v>
      </c>
      <c r="AH4" s="25" t="s">
        <v>190</v>
      </c>
      <c r="AI4" s="25" t="s">
        <v>191</v>
      </c>
      <c r="AJ4" s="25" t="s">
        <v>192</v>
      </c>
      <c r="AK4" s="25" t="s">
        <v>193</v>
      </c>
      <c r="AL4" s="25" t="s">
        <v>194</v>
      </c>
      <c r="AM4" s="25" t="s">
        <v>195</v>
      </c>
      <c r="AN4" s="25" t="s">
        <v>196</v>
      </c>
      <c r="AO4" s="25" t="s">
        <v>197</v>
      </c>
      <c r="AP4" s="25" t="s">
        <v>198</v>
      </c>
      <c r="AQ4" s="25" t="s">
        <v>199</v>
      </c>
      <c r="AR4" s="25" t="s">
        <v>200</v>
      </c>
      <c r="AS4" s="25" t="s">
        <v>201</v>
      </c>
      <c r="AT4" s="25" t="s">
        <v>202</v>
      </c>
      <c r="AU4" s="25" t="s">
        <v>203</v>
      </c>
      <c r="AV4" s="25" t="s">
        <v>204</v>
      </c>
      <c r="AW4" s="25" t="s">
        <v>205</v>
      </c>
      <c r="AX4" s="25" t="s">
        <v>206</v>
      </c>
      <c r="AY4" s="25" t="s">
        <v>207</v>
      </c>
      <c r="AZ4" s="25" t="s">
        <v>208</v>
      </c>
      <c r="BA4" s="25" t="s">
        <v>209</v>
      </c>
      <c r="BB4" s="25" t="s">
        <v>210</v>
      </c>
      <c r="BC4" s="25" t="s">
        <v>211</v>
      </c>
      <c r="BD4" s="25" t="s">
        <v>212</v>
      </c>
      <c r="BE4" s="25" t="s">
        <v>213</v>
      </c>
      <c r="BF4" s="25" t="s">
        <v>214</v>
      </c>
      <c r="BG4" s="25" t="s">
        <v>215</v>
      </c>
      <c r="BH4" s="25" t="s">
        <v>216</v>
      </c>
      <c r="BI4" s="25" t="s">
        <v>217</v>
      </c>
      <c r="BJ4" s="25" t="s">
        <v>218</v>
      </c>
      <c r="BK4" s="25" t="s">
        <v>219</v>
      </c>
      <c r="BL4" s="25" t="s">
        <v>220</v>
      </c>
      <c r="BM4" s="25" t="s">
        <v>221</v>
      </c>
      <c r="BN4" s="25" t="s">
        <v>222</v>
      </c>
      <c r="BO4" s="25" t="s">
        <v>223</v>
      </c>
      <c r="BP4" s="25" t="s">
        <v>224</v>
      </c>
      <c r="BQ4" s="25" t="s">
        <v>225</v>
      </c>
      <c r="BR4" s="25" t="s">
        <v>226</v>
      </c>
      <c r="BS4" s="25" t="s">
        <v>227</v>
      </c>
      <c r="BT4" s="25" t="s">
        <v>228</v>
      </c>
      <c r="BU4" s="25" t="s">
        <v>229</v>
      </c>
      <c r="BV4" s="25" t="s">
        <v>230</v>
      </c>
      <c r="BW4" s="25" t="s">
        <v>231</v>
      </c>
      <c r="BX4" s="25" t="s">
        <v>232</v>
      </c>
      <c r="BY4" s="25" t="s">
        <v>233</v>
      </c>
      <c r="BZ4" s="25" t="s">
        <v>234</v>
      </c>
      <c r="CA4" s="25" t="s">
        <v>235</v>
      </c>
      <c r="CB4" s="25" t="s">
        <v>236</v>
      </c>
      <c r="CC4" s="25" t="s">
        <v>237</v>
      </c>
      <c r="CD4" s="25" t="s">
        <v>238</v>
      </c>
      <c r="CE4" s="25" t="s">
        <v>239</v>
      </c>
      <c r="CF4" s="25" t="s">
        <v>240</v>
      </c>
      <c r="CG4" s="25" t="s">
        <v>241</v>
      </c>
      <c r="CH4" s="25" t="s">
        <v>242</v>
      </c>
      <c r="CI4" s="25" t="s">
        <v>243</v>
      </c>
      <c r="CJ4" s="25" t="s">
        <v>244</v>
      </c>
      <c r="CK4" s="25" t="s">
        <v>245</v>
      </c>
      <c r="CL4" s="25" t="s">
        <v>246</v>
      </c>
      <c r="CM4" s="25" t="s">
        <v>247</v>
      </c>
      <c r="CN4" s="25" t="s">
        <v>248</v>
      </c>
      <c r="CO4" s="25" t="s">
        <v>249</v>
      </c>
      <c r="CP4" s="25" t="s">
        <v>250</v>
      </c>
      <c r="CQ4" s="25" t="s">
        <v>251</v>
      </c>
      <c r="CR4" s="25" t="s">
        <v>252</v>
      </c>
      <c r="CS4" s="25" t="s">
        <v>253</v>
      </c>
      <c r="CT4" s="25" t="s">
        <v>254</v>
      </c>
      <c r="CU4" s="25"/>
    </row>
    <row r="5" spans="2:99" ht="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row>
    <row r="6" spans="2:99" ht="15">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row>
    <row r="7" spans="2:99" ht="15">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row>
    <row r="8" spans="2:99" ht="15">
      <c r="B8" s="25"/>
      <c r="C8" s="25" t="str">
        <f>IF(C10=0," ",IF(C10=1,"One Lakh",CONCATENATE(C9," ",C11)))</f>
        <v> </v>
      </c>
      <c r="D8" s="25" t="str">
        <f>IF(D10=0," ",IF(D10=1,"One Thousand",CONCATENATE(D9," ",D11)))</f>
        <v>Fifty Five Thousands</v>
      </c>
      <c r="E8" s="25" t="str">
        <f>IF(E10=0," ",IF(E10=1,"One Hundred",CONCATENATE(E9," ",E11)))</f>
        <v> </v>
      </c>
      <c r="F8" s="25" t="str">
        <f>IF(F10=0," ",IF(AND(C10=0,D10=0,E10=0),F9,CONCATENATE("and"," ",F9)))</f>
        <v> </v>
      </c>
      <c r="G8" s="25"/>
      <c r="H8" s="25"/>
      <c r="I8" s="25"/>
      <c r="J8" s="25"/>
      <c r="K8" s="25"/>
      <c r="L8" s="25"/>
      <c r="M8" s="25"/>
      <c r="N8" s="2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row>
    <row r="9" spans="2:99" ht="15">
      <c r="B9" s="25"/>
      <c r="C9" s="25" t="e">
        <f>HLOOKUP(C10,C3:CT4,2,FALSE)</f>
        <v>#N/A</v>
      </c>
      <c r="D9" s="25" t="str">
        <f>HLOOKUP(D10,C3:CT4,2,FALSE)</f>
        <v>Fifty Five</v>
      </c>
      <c r="E9" s="25" t="e">
        <f>HLOOKUP(E10,C3:CT4,2,FALSE)</f>
        <v>#N/A</v>
      </c>
      <c r="F9" s="25" t="e">
        <f>HLOOKUP(F10,C3:CT4,2,FALSE)</f>
        <v>#N/A</v>
      </c>
      <c r="G9" s="25"/>
      <c r="H9" s="25"/>
      <c r="I9" s="25"/>
      <c r="J9" s="25"/>
      <c r="K9" s="25"/>
      <c r="L9" s="25"/>
      <c r="M9" s="25"/>
      <c r="N9" s="2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row>
    <row r="10" spans="2:99" ht="15">
      <c r="B10" s="25"/>
      <c r="C10" s="25">
        <f>INT(C12/100000)</f>
        <v>0</v>
      </c>
      <c r="D10" s="25">
        <f>INT(C12/1000)-(C10*100)</f>
        <v>55</v>
      </c>
      <c r="E10" s="25">
        <f>INT(C12/100)-(C10*1000)-(D10*10)</f>
        <v>0</v>
      </c>
      <c r="F10" s="25">
        <f>C12-(C10*100000)-(D10*1000)-(E10*100)</f>
        <v>0</v>
      </c>
      <c r="G10" s="25"/>
      <c r="H10" s="25"/>
      <c r="I10" s="25"/>
      <c r="J10" s="25"/>
      <c r="K10" s="25"/>
      <c r="L10" s="25"/>
      <c r="M10" s="25"/>
      <c r="N10" s="2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row>
    <row r="11" spans="2:99" ht="15">
      <c r="B11" s="25"/>
      <c r="C11" s="25" t="s">
        <v>255</v>
      </c>
      <c r="D11" s="25" t="s">
        <v>256</v>
      </c>
      <c r="E11" s="25" t="s">
        <v>257</v>
      </c>
      <c r="F11" s="25"/>
      <c r="G11" s="25"/>
      <c r="H11" s="25"/>
      <c r="I11" s="25"/>
      <c r="J11" s="25"/>
      <c r="K11" s="25"/>
      <c r="L11" s="25"/>
      <c r="M11" s="25"/>
      <c r="N11" s="2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row>
    <row r="12" spans="2:99" ht="15">
      <c r="B12" s="25">
        <f>DATA!D27</f>
        <v>55000</v>
      </c>
      <c r="C12" s="27">
        <f>B12</f>
        <v>55000</v>
      </c>
      <c r="D12" s="25" t="str">
        <f>IF(C12=0,"Zero",CONCATENATE(C8," ",D8," ",E8," ",F8))</f>
        <v>  Fifty Five Thousands    </v>
      </c>
      <c r="E12" s="25"/>
      <c r="F12" s="25"/>
      <c r="G12" s="25"/>
      <c r="H12" s="25"/>
      <c r="I12" s="25" t="str">
        <f>CONCATENATE(D12,"  only")</f>
        <v>  Fifty Five Thousands      only</v>
      </c>
      <c r="J12" s="25"/>
      <c r="K12" s="25"/>
      <c r="L12" s="25"/>
      <c r="M12" s="25"/>
      <c r="N12" s="2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row>
    <row r="13" spans="2:99" ht="15">
      <c r="B13" s="25"/>
      <c r="C13" s="25"/>
      <c r="D13" s="25"/>
      <c r="E13" s="25"/>
      <c r="F13" s="25"/>
      <c r="G13" s="25"/>
      <c r="H13" s="25"/>
      <c r="I13" s="25"/>
      <c r="J13" s="25"/>
      <c r="K13" s="25"/>
      <c r="L13" s="25"/>
      <c r="M13" s="25"/>
      <c r="N13" s="2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row>
    <row r="14" spans="2:99" ht="1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Z62"/>
  <sheetViews>
    <sheetView tabSelected="1" zoomScalePageLayoutView="0" workbookViewId="0" topLeftCell="A1">
      <selection activeCell="X24" sqref="X24"/>
    </sheetView>
  </sheetViews>
  <sheetFormatPr defaultColWidth="9.140625" defaultRowHeight="15"/>
  <cols>
    <col min="1" max="1" width="0.71875" style="0" customWidth="1"/>
    <col min="5" max="5" width="9.140625" style="72" customWidth="1"/>
    <col min="6" max="6" width="2.28125" style="0" customWidth="1"/>
    <col min="7" max="7" width="6.28125" style="72" customWidth="1"/>
    <col min="12" max="12" width="23.140625" style="0" customWidth="1"/>
    <col min="13" max="13" width="9.140625" style="0" hidden="1" customWidth="1"/>
    <col min="14" max="14" width="10.8515625" style="0" hidden="1" customWidth="1"/>
    <col min="15" max="23" width="9.140625" style="0" hidden="1" customWidth="1"/>
    <col min="24" max="24" width="17.8515625" style="0" customWidth="1"/>
    <col min="25" max="25" width="9.140625" style="0" hidden="1" customWidth="1"/>
    <col min="26" max="27" width="0" style="0" hidden="1" customWidth="1"/>
  </cols>
  <sheetData>
    <row r="1" spans="2:15" ht="18.75">
      <c r="B1" s="125" t="str">
        <f>CONCATENATE(O1," ",DATA!E5," ",O15," ",DATA!E6)</f>
        <v>OFFICE OF THE  MANDAL EDUCATIONAL OFFICE  , KURICHEDU</v>
      </c>
      <c r="C1" s="125"/>
      <c r="D1" s="125"/>
      <c r="E1" s="125"/>
      <c r="F1" s="125"/>
      <c r="G1" s="125"/>
      <c r="H1" s="125"/>
      <c r="I1" s="125"/>
      <c r="J1" s="125"/>
      <c r="K1" s="125"/>
      <c r="L1" s="125"/>
      <c r="M1" t="s">
        <v>33</v>
      </c>
      <c r="N1" t="s">
        <v>125</v>
      </c>
      <c r="O1" t="s">
        <v>339</v>
      </c>
    </row>
    <row r="2" spans="2:15" ht="18.75">
      <c r="B2" s="123" t="str">
        <f>CONCATENATE(DATA!E7," ",'DDO COVERING LETTER'!O15," ",DATA!E8)</f>
        <v> KURICHEDU MANDAL , PRAKASAM DISTRICT</v>
      </c>
      <c r="C2" s="123"/>
      <c r="D2" s="123"/>
      <c r="E2" s="123"/>
      <c r="F2" s="123"/>
      <c r="G2" s="123"/>
      <c r="H2" s="123"/>
      <c r="I2" s="123"/>
      <c r="J2" s="123"/>
      <c r="K2" s="123"/>
      <c r="L2" s="123"/>
      <c r="N2" t="s">
        <v>319</v>
      </c>
      <c r="O2" t="s">
        <v>317</v>
      </c>
    </row>
    <row r="3" ht="15">
      <c r="O3" t="s">
        <v>318</v>
      </c>
    </row>
    <row r="4" spans="2:24" ht="18.75">
      <c r="B4" s="33" t="s">
        <v>280</v>
      </c>
      <c r="C4" s="33"/>
      <c r="D4" s="33"/>
      <c r="E4" s="33"/>
      <c r="F4" s="33"/>
      <c r="G4" s="37" t="s">
        <v>282</v>
      </c>
      <c r="H4" s="37"/>
      <c r="I4" s="33"/>
      <c r="J4" s="33"/>
      <c r="K4" s="33"/>
      <c r="L4" s="33"/>
      <c r="O4" t="s">
        <v>33</v>
      </c>
      <c r="X4" s="117" t="s">
        <v>370</v>
      </c>
    </row>
    <row r="5" spans="2:24" ht="18.75">
      <c r="B5" s="33" t="str">
        <f>CONCATENATE(N2," ",DATA!D31)</f>
        <v>The Mandal Educational Officer</v>
      </c>
      <c r="C5" s="33"/>
      <c r="D5" s="33"/>
      <c r="E5" s="33"/>
      <c r="F5" s="33"/>
      <c r="G5" s="33"/>
      <c r="H5" s="123" t="str">
        <f>'INDIVIDUAL APPLICATION'!F3</f>
        <v>The Commissioner of school Education</v>
      </c>
      <c r="I5" s="123"/>
      <c r="J5" s="123"/>
      <c r="K5" s="123"/>
      <c r="L5" s="123"/>
      <c r="O5" t="s">
        <v>324</v>
      </c>
      <c r="X5" s="117"/>
    </row>
    <row r="6" spans="2:24" ht="18.75">
      <c r="B6" s="33" t="str">
        <f>CONCATENATE(DATA!D32,'DDO COVERING LETTER'!M1,DATA!D33)</f>
        <v>Mandal Resource Centre,Kurichedu</v>
      </c>
      <c r="C6" s="33"/>
      <c r="D6" s="33"/>
      <c r="E6" s="33"/>
      <c r="F6" s="33"/>
      <c r="G6" s="33"/>
      <c r="H6" s="123" t="str">
        <f>'INDIVIDUAL APPLICATION'!F4</f>
        <v>Amaravathi, Andhra Pradesh.</v>
      </c>
      <c r="I6" s="123"/>
      <c r="J6" s="123"/>
      <c r="K6" s="123"/>
      <c r="L6" s="123"/>
      <c r="O6" t="s">
        <v>325</v>
      </c>
      <c r="X6" s="117"/>
    </row>
    <row r="7" spans="2:24" ht="18.75">
      <c r="B7" s="33" t="str">
        <f>CONCATENATE(O2,DATA!D34)</f>
        <v>Mandal:Kurichedu</v>
      </c>
      <c r="C7" s="33"/>
      <c r="D7" s="33"/>
      <c r="E7" s="33"/>
      <c r="F7" s="33"/>
      <c r="G7" s="33"/>
      <c r="H7" s="33"/>
      <c r="I7" s="33"/>
      <c r="J7" s="33"/>
      <c r="K7" s="33"/>
      <c r="L7" s="33"/>
      <c r="T7" t="s">
        <v>127</v>
      </c>
      <c r="X7" s="117"/>
    </row>
    <row r="8" spans="2:12" ht="18.75">
      <c r="B8" s="33" t="str">
        <f>CONCATENATE(O3,DATA!D35)</f>
        <v>District:Prakasam</v>
      </c>
      <c r="C8" s="33"/>
      <c r="D8" s="33"/>
      <c r="E8" s="33"/>
      <c r="F8" s="33"/>
      <c r="G8" s="33"/>
      <c r="H8" s="33"/>
      <c r="I8" s="33"/>
      <c r="J8" s="33"/>
      <c r="K8" s="33"/>
      <c r="L8" s="33"/>
    </row>
    <row r="9" spans="2:21" ht="18.75">
      <c r="B9" s="33"/>
      <c r="C9" s="33"/>
      <c r="D9" s="33"/>
      <c r="E9" s="33"/>
      <c r="F9" s="33"/>
      <c r="G9" s="33"/>
      <c r="H9" s="33"/>
      <c r="I9" s="33"/>
      <c r="J9" s="33"/>
      <c r="K9" s="33"/>
      <c r="O9" t="s">
        <v>326</v>
      </c>
      <c r="U9" t="str">
        <f>DATA!D14</f>
        <v>Inpatient</v>
      </c>
    </row>
    <row r="10" spans="2:15" ht="18.75">
      <c r="B10" s="33"/>
      <c r="C10" s="33" t="s">
        <v>321</v>
      </c>
      <c r="D10" s="33"/>
      <c r="E10" s="33"/>
      <c r="F10" s="33"/>
      <c r="G10" s="33"/>
      <c r="H10" s="33"/>
      <c r="I10" s="33" t="s">
        <v>320</v>
      </c>
      <c r="J10" s="33"/>
      <c r="K10" s="33"/>
      <c r="O10" t="s">
        <v>327</v>
      </c>
    </row>
    <row r="11" spans="2:11" ht="18.75">
      <c r="B11" s="33"/>
      <c r="C11" s="33"/>
      <c r="D11" s="33"/>
      <c r="E11" s="33"/>
      <c r="F11" s="33"/>
      <c r="G11" s="33"/>
      <c r="H11" s="33"/>
      <c r="I11" s="33"/>
      <c r="J11" s="33"/>
      <c r="K11" s="33"/>
    </row>
    <row r="12" spans="2:15" ht="18.75">
      <c r="B12" s="33" t="s">
        <v>322</v>
      </c>
      <c r="C12" s="33"/>
      <c r="D12" s="33"/>
      <c r="E12" s="33"/>
      <c r="F12" s="33"/>
      <c r="G12" s="33"/>
      <c r="H12" s="33"/>
      <c r="I12" s="33"/>
      <c r="J12" s="33"/>
      <c r="K12" s="33"/>
      <c r="O12" t="str">
        <f>IF(DATA!E16="FEMALE",DATA!N16,IF(DATA!E16="MALE",DATA!M2))</f>
        <v>Smt/Kum</v>
      </c>
    </row>
    <row r="13" spans="2:11" ht="18.75">
      <c r="B13" s="33"/>
      <c r="C13" s="33"/>
      <c r="D13" s="33"/>
      <c r="E13" s="33"/>
      <c r="F13" s="33"/>
      <c r="G13" s="33"/>
      <c r="H13" s="33"/>
      <c r="I13" s="33"/>
      <c r="J13" s="33"/>
      <c r="K13" s="33"/>
    </row>
    <row r="14" spans="2:12" ht="15" customHeight="1">
      <c r="B14" s="37" t="s">
        <v>323</v>
      </c>
      <c r="C14" s="121" t="str">
        <f>CONCATENATE(O5," ",DATA!D2," ",O4,DATA!D3,O4," ",DATA!D6,,O15," ",DATA!D5,O15," ",DATA!D7," ",DATA!B7," ",,O15,DATA!D8," ",DATA!B8,O4," ",'DDO COVERING LETTER'!O6)</f>
        <v>Medical Attendance-Medical Reimbursement Proposal-in respect of  K.RAMESH , S.G.Teacher, MPP School, KURICHEDU, Kurichedu Mandal ,Prakasam District, submission for Sanction - regarding</v>
      </c>
      <c r="D14" s="121"/>
      <c r="E14" s="121"/>
      <c r="F14" s="121"/>
      <c r="G14" s="121"/>
      <c r="H14" s="121"/>
      <c r="I14" s="121"/>
      <c r="J14" s="121"/>
      <c r="K14" s="121"/>
      <c r="L14" s="121"/>
    </row>
    <row r="15" spans="2:16" ht="9.75" customHeight="1">
      <c r="B15" s="33"/>
      <c r="C15" s="121"/>
      <c r="D15" s="121"/>
      <c r="E15" s="121"/>
      <c r="F15" s="121"/>
      <c r="G15" s="121"/>
      <c r="H15" s="121"/>
      <c r="I15" s="121"/>
      <c r="J15" s="121"/>
      <c r="K15" s="121"/>
      <c r="L15" s="121"/>
      <c r="N15" t="s">
        <v>329</v>
      </c>
      <c r="O15" s="43" t="s">
        <v>33</v>
      </c>
      <c r="P15" t="s">
        <v>125</v>
      </c>
    </row>
    <row r="16" spans="2:12" ht="8.25" customHeight="1">
      <c r="B16" s="33"/>
      <c r="C16" s="121"/>
      <c r="D16" s="121"/>
      <c r="E16" s="121"/>
      <c r="F16" s="121"/>
      <c r="G16" s="121"/>
      <c r="H16" s="121"/>
      <c r="I16" s="121"/>
      <c r="J16" s="121"/>
      <c r="K16" s="121"/>
      <c r="L16" s="121"/>
    </row>
    <row r="17" spans="2:15" ht="16.5" customHeight="1">
      <c r="B17" s="33"/>
      <c r="C17" s="121"/>
      <c r="D17" s="121"/>
      <c r="E17" s="121"/>
      <c r="F17" s="121"/>
      <c r="G17" s="121"/>
      <c r="H17" s="121"/>
      <c r="I17" s="121"/>
      <c r="J17" s="121"/>
      <c r="K17" s="121"/>
      <c r="L17" s="121"/>
      <c r="O17" t="str">
        <f>CONCATENATE(O12," ",DATA!D16," ",,O15,DATA!D18," ",DATA!O16)</f>
        <v>Smt/Kum K.SUPRIYA ,wife of </v>
      </c>
    </row>
    <row r="18" spans="2:15" ht="18.75">
      <c r="B18" s="33"/>
      <c r="C18" s="121"/>
      <c r="D18" s="121"/>
      <c r="E18" s="121"/>
      <c r="F18" s="121"/>
      <c r="G18" s="121"/>
      <c r="H18" s="121"/>
      <c r="I18" s="121"/>
      <c r="J18" s="121"/>
      <c r="K18" s="121"/>
      <c r="L18" s="121"/>
      <c r="O18" t="str">
        <f>CONCATENATE(DATA!D2,O4,DATA!D3,O4," ",DATA!D6,O15,DATA!D7," ",DATA!B7," ",O15,DATA!D8," ",DATA!B8)</f>
        <v>K.RAMESH, S.G.Teacher, MPP School,Kurichedu Mandal ,Prakasam District</v>
      </c>
    </row>
    <row r="19" spans="3:12" ht="12" customHeight="1">
      <c r="C19" s="115"/>
      <c r="D19" s="115"/>
      <c r="E19" s="115"/>
      <c r="F19" s="115"/>
      <c r="G19" s="115"/>
      <c r="H19" s="115"/>
      <c r="I19" s="115"/>
      <c r="J19" s="115"/>
      <c r="K19" s="115"/>
      <c r="L19" s="115"/>
    </row>
    <row r="20" spans="2:15" ht="12" customHeight="1">
      <c r="B20" s="61"/>
      <c r="C20" s="61"/>
      <c r="D20" s="61"/>
      <c r="E20" s="61"/>
      <c r="F20" s="61"/>
      <c r="G20" s="61"/>
      <c r="H20" s="61" t="s">
        <v>331</v>
      </c>
      <c r="I20" s="61"/>
      <c r="J20" s="61"/>
      <c r="K20" s="61"/>
      <c r="L20" s="61"/>
      <c r="M20" s="61"/>
      <c r="N20" s="61"/>
      <c r="O20" s="61"/>
    </row>
    <row r="21" spans="3:12" ht="12" customHeight="1">
      <c r="C21" s="47"/>
      <c r="D21" s="47"/>
      <c r="E21" s="69"/>
      <c r="F21" s="47"/>
      <c r="G21" s="69"/>
      <c r="H21" s="47"/>
      <c r="I21" s="47"/>
      <c r="J21" s="47"/>
      <c r="K21" s="47"/>
      <c r="L21" s="47"/>
    </row>
    <row r="22" spans="2:17" ht="15" customHeight="1">
      <c r="B22" s="121" t="str">
        <f>#VALUE!</f>
        <v>     With reference to the subject cited above I submit the Inpatient Medical Reimbursement proposals of  Smt/Kum K.SUPRIYA ,wife of  K.RAMESH, S.G.Teacher, MPP School,Kurichedu Mandal ,Prakasam District, who has undergone Treatment  for the disease HYSTERO SCOPY &amp; ENDOMATRIAL BIOPSY in the Recognised Hospital By the Andhra Pradesh State Government i.e., at  KIMS HOSPITAL North bypass road , Ongole , from 20.03.2018 to  25.03.2018 with incurred an amount of Rs. 55000 (   Fifty Five Thousands      only )</v>
      </c>
      <c r="C22" s="121"/>
      <c r="D22" s="121"/>
      <c r="E22" s="121"/>
      <c r="F22" s="121"/>
      <c r="G22" s="121"/>
      <c r="H22" s="121"/>
      <c r="I22" s="121"/>
      <c r="J22" s="121"/>
      <c r="K22" s="121"/>
      <c r="L22" s="121"/>
      <c r="O22" s="45" t="str">
        <f>IF(DATA!E18="DEPENDENT",'DDO COVERING LETTER'!O17,IF(DATA!E18="SELF"," "))</f>
        <v>Smt/Kum K.SUPRIYA ,wife of </v>
      </c>
      <c r="P22" s="45"/>
      <c r="Q22" s="45"/>
    </row>
    <row r="23" spans="2:15" ht="15" customHeight="1" hidden="1">
      <c r="B23" s="121"/>
      <c r="C23" s="121"/>
      <c r="D23" s="121"/>
      <c r="E23" s="121"/>
      <c r="F23" s="121"/>
      <c r="G23" s="121"/>
      <c r="H23" s="121"/>
      <c r="I23" s="121"/>
      <c r="J23" s="121"/>
      <c r="K23" s="121"/>
      <c r="L23" s="121"/>
      <c r="O23" s="46" t="str">
        <f>CONCATENATE(O22," ",O18,O15)</f>
        <v>Smt/Kum K.SUPRIYA ,wife of  K.RAMESH, S.G.Teacher, MPP School,Kurichedu Mandal ,Prakasam District,</v>
      </c>
    </row>
    <row r="24" spans="2:12" ht="15" customHeight="1">
      <c r="B24" s="121"/>
      <c r="C24" s="121"/>
      <c r="D24" s="121"/>
      <c r="E24" s="121"/>
      <c r="F24" s="121"/>
      <c r="G24" s="121"/>
      <c r="H24" s="121"/>
      <c r="I24" s="121"/>
      <c r="J24" s="121"/>
      <c r="K24" s="121"/>
      <c r="L24" s="121"/>
    </row>
    <row r="25" spans="2:15" ht="15" customHeight="1">
      <c r="B25" s="121"/>
      <c r="C25" s="121"/>
      <c r="D25" s="121"/>
      <c r="E25" s="121"/>
      <c r="F25" s="121"/>
      <c r="G25" s="121"/>
      <c r="H25" s="121"/>
      <c r="I25" s="121"/>
      <c r="J25" s="121"/>
      <c r="K25" s="121"/>
      <c r="L25" s="121"/>
      <c r="O25" t="s">
        <v>345</v>
      </c>
    </row>
    <row r="26" spans="2:18" ht="15" customHeight="1">
      <c r="B26" s="121"/>
      <c r="C26" s="121"/>
      <c r="D26" s="121"/>
      <c r="E26" s="121"/>
      <c r="F26" s="121"/>
      <c r="G26" s="121"/>
      <c r="H26" s="121"/>
      <c r="I26" s="121"/>
      <c r="J26" s="121"/>
      <c r="K26" s="121"/>
      <c r="L26" s="121"/>
      <c r="O26" t="s">
        <v>330</v>
      </c>
      <c r="R26" t="s">
        <v>346</v>
      </c>
    </row>
    <row r="27" spans="2:12" ht="15" customHeight="1" hidden="1">
      <c r="B27" s="121"/>
      <c r="C27" s="121"/>
      <c r="D27" s="121"/>
      <c r="E27" s="121"/>
      <c r="F27" s="121"/>
      <c r="G27" s="121"/>
      <c r="H27" s="121"/>
      <c r="I27" s="121"/>
      <c r="J27" s="121"/>
      <c r="K27" s="121"/>
      <c r="L27" s="121"/>
    </row>
    <row r="28" spans="2:12" ht="15" customHeight="1">
      <c r="B28" s="121"/>
      <c r="C28" s="121"/>
      <c r="D28" s="121"/>
      <c r="E28" s="121"/>
      <c r="F28" s="121"/>
      <c r="G28" s="121"/>
      <c r="H28" s="121"/>
      <c r="I28" s="121"/>
      <c r="J28" s="121"/>
      <c r="K28" s="121"/>
      <c r="L28" s="121"/>
    </row>
    <row r="29" spans="2:12" ht="15" customHeight="1">
      <c r="B29" s="121"/>
      <c r="C29" s="121"/>
      <c r="D29" s="121"/>
      <c r="E29" s="121"/>
      <c r="F29" s="121"/>
      <c r="G29" s="121"/>
      <c r="H29" s="121"/>
      <c r="I29" s="121"/>
      <c r="J29" s="121"/>
      <c r="K29" s="121"/>
      <c r="L29" s="121"/>
    </row>
    <row r="30" spans="2:12" ht="15" customHeight="1">
      <c r="B30" s="121"/>
      <c r="C30" s="121"/>
      <c r="D30" s="121"/>
      <c r="E30" s="121"/>
      <c r="F30" s="121"/>
      <c r="G30" s="121"/>
      <c r="H30" s="121"/>
      <c r="I30" s="121"/>
      <c r="J30" s="121"/>
      <c r="K30" s="121"/>
      <c r="L30" s="121"/>
    </row>
    <row r="31" spans="2:12" ht="15" customHeight="1">
      <c r="B31" s="121"/>
      <c r="C31" s="121"/>
      <c r="D31" s="121"/>
      <c r="E31" s="121"/>
      <c r="F31" s="121"/>
      <c r="G31" s="121"/>
      <c r="H31" s="121"/>
      <c r="I31" s="121"/>
      <c r="J31" s="121"/>
      <c r="K31" s="121"/>
      <c r="L31" s="121"/>
    </row>
    <row r="32" spans="2:12" ht="15" customHeight="1">
      <c r="B32" s="121"/>
      <c r="C32" s="121"/>
      <c r="D32" s="121"/>
      <c r="E32" s="121"/>
      <c r="F32" s="121"/>
      <c r="G32" s="121"/>
      <c r="H32" s="121"/>
      <c r="I32" s="121"/>
      <c r="J32" s="121"/>
      <c r="K32" s="121"/>
      <c r="L32" s="121"/>
    </row>
    <row r="33" spans="2:12" ht="15" customHeight="1" hidden="1">
      <c r="B33" s="121"/>
      <c r="C33" s="121"/>
      <c r="D33" s="121"/>
      <c r="E33" s="121"/>
      <c r="F33" s="121"/>
      <c r="G33" s="121"/>
      <c r="H33" s="121"/>
      <c r="I33" s="121"/>
      <c r="J33" s="121"/>
      <c r="K33" s="121"/>
      <c r="L33" s="121"/>
    </row>
    <row r="34" spans="2:12" ht="15" customHeight="1" hidden="1">
      <c r="B34" s="121"/>
      <c r="C34" s="121"/>
      <c r="D34" s="121"/>
      <c r="E34" s="121"/>
      <c r="F34" s="121"/>
      <c r="G34" s="121"/>
      <c r="H34" s="121"/>
      <c r="I34" s="121"/>
      <c r="J34" s="121"/>
      <c r="K34" s="121"/>
      <c r="L34" s="121"/>
    </row>
    <row r="35" spans="2:12" ht="15" customHeight="1">
      <c r="B35" s="121"/>
      <c r="C35" s="121"/>
      <c r="D35" s="121"/>
      <c r="E35" s="121"/>
      <c r="F35" s="121"/>
      <c r="G35" s="121"/>
      <c r="H35" s="121"/>
      <c r="I35" s="121"/>
      <c r="J35" s="121"/>
      <c r="K35" s="121"/>
      <c r="L35" s="121"/>
    </row>
    <row r="37" spans="2:12" ht="15" customHeight="1">
      <c r="B37" s="121" t="s">
        <v>411</v>
      </c>
      <c r="C37" s="121"/>
      <c r="D37" s="121"/>
      <c r="E37" s="121"/>
      <c r="F37" s="121"/>
      <c r="G37" s="121"/>
      <c r="H37" s="121"/>
      <c r="I37" s="121"/>
      <c r="J37" s="121"/>
      <c r="K37" s="121"/>
      <c r="L37" s="121"/>
    </row>
    <row r="38" spans="2:12" ht="15" customHeight="1" hidden="1">
      <c r="B38" s="121"/>
      <c r="C38" s="121"/>
      <c r="D38" s="121"/>
      <c r="E38" s="121"/>
      <c r="F38" s="121"/>
      <c r="G38" s="121"/>
      <c r="H38" s="121"/>
      <c r="I38" s="121"/>
      <c r="J38" s="121"/>
      <c r="K38" s="121"/>
      <c r="L38" s="121"/>
    </row>
    <row r="39" spans="2:12" ht="15" customHeight="1" hidden="1">
      <c r="B39" s="121"/>
      <c r="C39" s="121"/>
      <c r="D39" s="121"/>
      <c r="E39" s="121"/>
      <c r="F39" s="121"/>
      <c r="G39" s="121"/>
      <c r="H39" s="121"/>
      <c r="I39" s="121"/>
      <c r="J39" s="121"/>
      <c r="K39" s="121"/>
      <c r="L39" s="121"/>
    </row>
    <row r="40" spans="2:12" ht="15" customHeight="1">
      <c r="B40" s="121"/>
      <c r="C40" s="121"/>
      <c r="D40" s="121"/>
      <c r="E40" s="121"/>
      <c r="F40" s="121"/>
      <c r="G40" s="121"/>
      <c r="H40" s="121"/>
      <c r="I40" s="121"/>
      <c r="J40" s="121"/>
      <c r="K40" s="121"/>
      <c r="L40" s="121"/>
    </row>
    <row r="41" spans="2:12" ht="15" customHeight="1">
      <c r="B41" s="121"/>
      <c r="C41" s="121"/>
      <c r="D41" s="121"/>
      <c r="E41" s="121"/>
      <c r="F41" s="121"/>
      <c r="G41" s="121"/>
      <c r="H41" s="121"/>
      <c r="I41" s="121"/>
      <c r="J41" s="121"/>
      <c r="K41" s="121"/>
      <c r="L41" s="121"/>
    </row>
    <row r="42" spans="2:12" ht="15" customHeight="1" hidden="1">
      <c r="B42" s="121"/>
      <c r="C42" s="121"/>
      <c r="D42" s="121"/>
      <c r="E42" s="121"/>
      <c r="F42" s="121"/>
      <c r="G42" s="121"/>
      <c r="H42" s="121"/>
      <c r="I42" s="121"/>
      <c r="J42" s="121"/>
      <c r="K42" s="121"/>
      <c r="L42" s="121"/>
    </row>
    <row r="43" spans="2:12" ht="18.75" customHeight="1">
      <c r="B43" s="121"/>
      <c r="C43" s="121"/>
      <c r="D43" s="121"/>
      <c r="E43" s="121"/>
      <c r="F43" s="121"/>
      <c r="G43" s="121"/>
      <c r="H43" s="121"/>
      <c r="I43" s="121"/>
      <c r="J43" s="121"/>
      <c r="K43" s="121"/>
      <c r="L43" s="121"/>
    </row>
    <row r="44" spans="2:13" ht="18.75">
      <c r="B44" s="33"/>
      <c r="C44" s="33"/>
      <c r="D44" s="33"/>
      <c r="E44" s="33"/>
      <c r="F44" s="33"/>
      <c r="G44" s="33"/>
      <c r="H44" s="33"/>
      <c r="I44" s="122" t="s">
        <v>332</v>
      </c>
      <c r="J44" s="122"/>
      <c r="K44" s="122"/>
      <c r="L44" s="122"/>
      <c r="M44" s="48"/>
    </row>
    <row r="45" spans="2:13" ht="27.75" customHeight="1">
      <c r="B45" s="33" t="s">
        <v>333</v>
      </c>
      <c r="C45" s="33"/>
      <c r="D45" s="33"/>
      <c r="E45" s="33"/>
      <c r="F45" s="33"/>
      <c r="G45" s="33"/>
      <c r="H45" s="33"/>
      <c r="I45" s="49"/>
      <c r="J45" s="49"/>
      <c r="K45" s="49"/>
      <c r="L45" s="49"/>
      <c r="M45" s="48"/>
    </row>
    <row r="46" spans="2:13" ht="18.75">
      <c r="B46" s="33" t="s">
        <v>334</v>
      </c>
      <c r="C46" s="33"/>
      <c r="D46" s="33"/>
      <c r="E46" s="33"/>
      <c r="F46" s="33" t="s">
        <v>259</v>
      </c>
      <c r="G46" s="33"/>
      <c r="H46" s="33" t="s">
        <v>260</v>
      </c>
      <c r="I46" s="122" t="str">
        <f>DATA!D31</f>
        <v>Mandal Educational Officer</v>
      </c>
      <c r="J46" s="122"/>
      <c r="K46" s="122"/>
      <c r="L46" s="122"/>
      <c r="M46" s="122"/>
    </row>
    <row r="47" spans="2:13" ht="18.75">
      <c r="B47" s="33" t="s">
        <v>335</v>
      </c>
      <c r="C47" s="33"/>
      <c r="D47" s="33"/>
      <c r="E47" s="33"/>
      <c r="F47" s="33" t="s">
        <v>259</v>
      </c>
      <c r="G47" s="33"/>
      <c r="H47" s="33" t="s">
        <v>260</v>
      </c>
      <c r="I47" s="122" t="str">
        <f>DATA!D32</f>
        <v>Mandal Resource Centre</v>
      </c>
      <c r="J47" s="122"/>
      <c r="K47" s="122"/>
      <c r="L47" s="122"/>
      <c r="M47" s="122"/>
    </row>
    <row r="48" spans="2:13" ht="18.75">
      <c r="B48" s="33" t="s">
        <v>336</v>
      </c>
      <c r="C48" s="33"/>
      <c r="D48" s="33"/>
      <c r="E48" s="33"/>
      <c r="F48" s="33" t="s">
        <v>259</v>
      </c>
      <c r="G48" s="33"/>
      <c r="H48" s="33" t="s">
        <v>260</v>
      </c>
      <c r="I48" s="122" t="str">
        <f>DATA!D33</f>
        <v>Kurichedu</v>
      </c>
      <c r="J48" s="122"/>
      <c r="K48" s="122"/>
      <c r="L48" s="122"/>
      <c r="M48" s="122"/>
    </row>
    <row r="49" spans="2:12" ht="18.75">
      <c r="B49" s="19" t="s">
        <v>337</v>
      </c>
      <c r="C49" s="33"/>
      <c r="D49" s="33"/>
      <c r="E49" s="33"/>
      <c r="F49" s="33" t="s">
        <v>259</v>
      </c>
      <c r="G49" s="33"/>
      <c r="H49" s="33" t="s">
        <v>260</v>
      </c>
      <c r="I49" s="33"/>
      <c r="J49" s="33"/>
      <c r="K49" s="33"/>
      <c r="L49" s="33"/>
    </row>
    <row r="50" spans="2:12" ht="18.75">
      <c r="B50" s="33" t="s">
        <v>23</v>
      </c>
      <c r="C50" s="33"/>
      <c r="D50" s="33"/>
      <c r="E50" s="33"/>
      <c r="F50" s="33" t="s">
        <v>259</v>
      </c>
      <c r="G50" s="33"/>
      <c r="H50" s="33" t="s">
        <v>260</v>
      </c>
      <c r="I50" s="33"/>
      <c r="J50" s="33"/>
      <c r="K50" s="33"/>
      <c r="L50" s="33"/>
    </row>
    <row r="51" spans="2:12" ht="18.75">
      <c r="B51" s="33" t="s">
        <v>24</v>
      </c>
      <c r="C51" s="33"/>
      <c r="D51" s="33"/>
      <c r="E51" s="33"/>
      <c r="F51" s="33" t="s">
        <v>259</v>
      </c>
      <c r="G51" s="33"/>
      <c r="H51" s="33" t="s">
        <v>260</v>
      </c>
      <c r="I51" s="33"/>
      <c r="J51" s="33"/>
      <c r="K51" s="33"/>
      <c r="L51" s="33"/>
    </row>
    <row r="52" spans="2:12" ht="18.75">
      <c r="B52" s="33" t="s">
        <v>25</v>
      </c>
      <c r="C52" s="33"/>
      <c r="D52" s="33"/>
      <c r="E52" s="33"/>
      <c r="F52" s="33" t="s">
        <v>259</v>
      </c>
      <c r="G52" s="33"/>
      <c r="H52" s="33" t="s">
        <v>260</v>
      </c>
      <c r="I52" s="33"/>
      <c r="J52" s="33"/>
      <c r="K52" s="33"/>
      <c r="L52" s="33"/>
    </row>
    <row r="53" spans="2:12" ht="18.75">
      <c r="B53" s="33" t="s">
        <v>408</v>
      </c>
      <c r="C53" s="33"/>
      <c r="D53" s="33"/>
      <c r="E53" s="33"/>
      <c r="F53" s="33" t="s">
        <v>259</v>
      </c>
      <c r="G53" s="33"/>
      <c r="H53" s="33" t="s">
        <v>260</v>
      </c>
      <c r="I53" s="33"/>
      <c r="J53" s="33"/>
      <c r="K53" s="33"/>
      <c r="L53" s="33"/>
    </row>
    <row r="54" spans="2:8" ht="18.75">
      <c r="B54" s="19" t="s">
        <v>366</v>
      </c>
      <c r="F54" s="33" t="s">
        <v>259</v>
      </c>
      <c r="G54" s="33"/>
      <c r="H54" s="33" t="s">
        <v>260</v>
      </c>
    </row>
    <row r="55" ht="15" hidden="1">
      <c r="Z55" t="s">
        <v>347</v>
      </c>
    </row>
    <row r="56" spans="2:26" ht="18.75">
      <c r="B56" s="119" t="s">
        <v>414</v>
      </c>
      <c r="C56" s="119"/>
      <c r="D56" s="119"/>
      <c r="E56" s="70"/>
      <c r="F56" s="33" t="s">
        <v>259</v>
      </c>
      <c r="G56" s="33"/>
      <c r="H56" s="33" t="s">
        <v>260</v>
      </c>
      <c r="Z56" t="s">
        <v>348</v>
      </c>
    </row>
    <row r="57" spans="2:8" ht="18.75">
      <c r="B57" s="33" t="s">
        <v>351</v>
      </c>
      <c r="F57" s="33" t="s">
        <v>259</v>
      </c>
      <c r="G57" s="33"/>
      <c r="H57" s="33" t="s">
        <v>260</v>
      </c>
    </row>
    <row r="58" spans="2:8" ht="15.75" customHeight="1">
      <c r="B58" s="33" t="s">
        <v>401</v>
      </c>
      <c r="F58" s="33" t="s">
        <v>259</v>
      </c>
      <c r="G58" s="33"/>
      <c r="H58" s="33" t="s">
        <v>260</v>
      </c>
    </row>
    <row r="59" spans="4:15" ht="15">
      <c r="D59" s="120"/>
      <c r="E59" s="120"/>
      <c r="F59" s="120"/>
      <c r="G59" s="120"/>
      <c r="H59" s="120"/>
      <c r="I59" s="120"/>
      <c r="J59" s="120"/>
      <c r="K59" s="120"/>
      <c r="L59" s="120"/>
      <c r="M59" s="120"/>
      <c r="N59" s="120"/>
      <c r="O59" s="120"/>
    </row>
    <row r="60" spans="6:16" ht="15" hidden="1">
      <c r="F60" s="118" t="s">
        <v>338</v>
      </c>
      <c r="G60" s="118"/>
      <c r="H60" s="118"/>
      <c r="I60" s="118"/>
      <c r="J60" s="118"/>
      <c r="K60" s="118"/>
      <c r="L60" s="118"/>
      <c r="M60" s="118"/>
      <c r="N60" s="118"/>
      <c r="O60" s="118"/>
      <c r="P60" s="118"/>
    </row>
    <row r="62" spans="2:16" ht="15.75">
      <c r="B62" s="124" t="s">
        <v>338</v>
      </c>
      <c r="C62" s="124"/>
      <c r="D62" s="124"/>
      <c r="E62" s="124"/>
      <c r="F62" s="124"/>
      <c r="G62" s="124"/>
      <c r="H62" s="124"/>
      <c r="I62" s="124"/>
      <c r="J62" s="124"/>
      <c r="K62" s="124"/>
      <c r="L62" s="124"/>
      <c r="M62" s="124"/>
      <c r="N62" s="124"/>
      <c r="O62" s="124"/>
      <c r="P62" s="124"/>
    </row>
  </sheetData>
  <sheetProtection/>
  <mergeCells count="17">
    <mergeCell ref="B62:P62"/>
    <mergeCell ref="B1:L1"/>
    <mergeCell ref="C14:L18"/>
    <mergeCell ref="C19:L19"/>
    <mergeCell ref="B2:L2"/>
    <mergeCell ref="I46:M46"/>
    <mergeCell ref="B37:L43"/>
    <mergeCell ref="I44:L44"/>
    <mergeCell ref="X4:X7"/>
    <mergeCell ref="F60:P60"/>
    <mergeCell ref="B56:D56"/>
    <mergeCell ref="D59:O59"/>
    <mergeCell ref="B22:L35"/>
    <mergeCell ref="I47:M47"/>
    <mergeCell ref="I48:M48"/>
    <mergeCell ref="H5:L5"/>
    <mergeCell ref="H6:L6"/>
  </mergeCells>
  <hyperlinks>
    <hyperlink ref="X4:X7" location="DATA!S1" display="GO TO DATA"/>
  </hyperlinks>
  <printOptions/>
  <pageMargins left="0.75" right="0.25" top="0.75" bottom="0.75" header="0.3" footer="0.3"/>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F52"/>
  <sheetViews>
    <sheetView zoomScalePageLayoutView="0" workbookViewId="0" topLeftCell="A3">
      <selection activeCell="AD18" sqref="AD18:AF20"/>
    </sheetView>
  </sheetViews>
  <sheetFormatPr defaultColWidth="9.140625" defaultRowHeight="15"/>
  <cols>
    <col min="11" max="11" width="9.140625" style="0" customWidth="1"/>
    <col min="12" max="12" width="0.13671875" style="0" customWidth="1"/>
    <col min="13" max="13" width="29.57421875" style="0" hidden="1" customWidth="1"/>
    <col min="14" max="23" width="9.140625" style="0" hidden="1" customWidth="1"/>
    <col min="24" max="24" width="18.421875" style="0" hidden="1" customWidth="1"/>
    <col min="25" max="25" width="9.140625" style="0" customWidth="1"/>
    <col min="26" max="29" width="9.140625" style="0" hidden="1" customWidth="1"/>
    <col min="32" max="32" width="11.140625" style="0" customWidth="1"/>
  </cols>
  <sheetData>
    <row r="1" ht="15" hidden="1">
      <c r="K1" t="s">
        <v>33</v>
      </c>
    </row>
    <row r="2" spans="1:28" ht="18.75">
      <c r="A2" s="33" t="s">
        <v>280</v>
      </c>
      <c r="B2" s="33"/>
      <c r="C2" s="33"/>
      <c r="D2" s="33"/>
      <c r="E2" s="37" t="s">
        <v>282</v>
      </c>
      <c r="F2" s="33"/>
      <c r="G2" s="33"/>
      <c r="H2" s="33"/>
      <c r="I2" s="33"/>
      <c r="J2" s="33"/>
      <c r="Z2" t="s">
        <v>349</v>
      </c>
      <c r="AB2" t="s">
        <v>350</v>
      </c>
    </row>
    <row r="3" spans="1:28" ht="18.75">
      <c r="A3" s="33"/>
      <c r="B3" s="33" t="str">
        <f>CONCATENATE(N3," ",DATA!D2)</f>
        <v> K.RAMESH</v>
      </c>
      <c r="C3" s="33"/>
      <c r="D3" s="33"/>
      <c r="E3" s="33"/>
      <c r="F3" s="123" t="str">
        <f>DATA!E25</f>
        <v>The Commissioner of school Education</v>
      </c>
      <c r="G3" s="123"/>
      <c r="H3" s="123"/>
      <c r="I3" s="123"/>
      <c r="J3" s="123"/>
      <c r="Z3" s="50" t="s">
        <v>33</v>
      </c>
      <c r="AB3" s="51" t="s">
        <v>125</v>
      </c>
    </row>
    <row r="4" spans="1:24" ht="18.75">
      <c r="A4" s="33"/>
      <c r="B4" s="33" t="str">
        <f>DATA!D3</f>
        <v> S.G.Teacher</v>
      </c>
      <c r="C4" s="33"/>
      <c r="D4" s="33"/>
      <c r="E4" s="33"/>
      <c r="F4" s="123" t="str">
        <f>DATA!E26</f>
        <v>Amaravathi, Andhra Pradesh.</v>
      </c>
      <c r="G4" s="123"/>
      <c r="H4" s="123"/>
      <c r="I4" s="123"/>
      <c r="J4" s="123"/>
      <c r="N4" t="s">
        <v>259</v>
      </c>
      <c r="O4" t="s">
        <v>260</v>
      </c>
      <c r="P4" t="s">
        <v>33</v>
      </c>
      <c r="Q4" t="s">
        <v>125</v>
      </c>
      <c r="X4" s="117" t="s">
        <v>370</v>
      </c>
    </row>
    <row r="5" spans="1:28" ht="18.75">
      <c r="A5" s="33"/>
      <c r="B5" s="33" t="str">
        <f>CONCATENATE(DATA!D6," ",,W7," ",DATA!D7)</f>
        <v>MPP School , Kurichedu</v>
      </c>
      <c r="C5" s="33"/>
      <c r="D5" s="33"/>
      <c r="E5" s="33"/>
      <c r="F5" s="33"/>
      <c r="G5" s="33"/>
      <c r="H5" s="33"/>
      <c r="I5" s="33"/>
      <c r="J5" s="33"/>
      <c r="X5" s="117"/>
      <c r="AB5" t="s">
        <v>283</v>
      </c>
    </row>
    <row r="6" spans="1:29" ht="18.75">
      <c r="A6" s="33"/>
      <c r="B6" s="33" t="str">
        <f>CONCATENATE(DATA!D7," ",'INDIVIDUAL APPLICATION'!N4,DATA!B7,'INDIVIDUAL APPLICATION'!O4)</f>
        <v>Kurichedu (Mandal)</v>
      </c>
      <c r="C6" s="33"/>
      <c r="D6" s="33"/>
      <c r="E6" s="33"/>
      <c r="F6" s="33"/>
      <c r="G6" s="33"/>
      <c r="H6" s="33"/>
      <c r="I6" s="33"/>
      <c r="J6" s="33"/>
      <c r="X6" s="117"/>
      <c r="AB6" t="s">
        <v>259</v>
      </c>
      <c r="AC6" t="s">
        <v>260</v>
      </c>
    </row>
    <row r="7" spans="1:24" ht="18.75">
      <c r="A7" s="33"/>
      <c r="B7" s="33" t="str">
        <f>CONCATENATE(DATA!D8," ",'INDIVIDUAL APPLICATION'!N4,DATA!B8,'INDIVIDUAL APPLICATION'!O4)</f>
        <v>Prakasam (District)</v>
      </c>
      <c r="C7" s="33"/>
      <c r="D7" s="33"/>
      <c r="E7" s="33"/>
      <c r="F7" s="33"/>
      <c r="G7" s="33"/>
      <c r="H7" s="33"/>
      <c r="I7" s="33"/>
      <c r="J7" s="33"/>
      <c r="N7" t="s">
        <v>283</v>
      </c>
      <c r="W7" t="s">
        <v>33</v>
      </c>
      <c r="X7" s="117"/>
    </row>
    <row r="8" spans="1:10" ht="18.75" hidden="1">
      <c r="A8" s="33"/>
      <c r="B8" s="33"/>
      <c r="C8" s="33"/>
      <c r="D8" s="33"/>
      <c r="E8" s="33"/>
      <c r="F8" s="33"/>
      <c r="G8" s="33"/>
      <c r="H8" s="33"/>
      <c r="I8" s="33"/>
      <c r="J8" s="33"/>
    </row>
    <row r="9" spans="1:10" ht="18.75">
      <c r="A9" s="33"/>
      <c r="B9" s="33"/>
      <c r="C9" s="33"/>
      <c r="D9" s="33"/>
      <c r="E9" s="33"/>
      <c r="F9" s="33"/>
      <c r="G9" s="33"/>
      <c r="H9" s="33"/>
      <c r="I9" s="33"/>
      <c r="J9" s="33"/>
    </row>
    <row r="10" spans="2:27" ht="15" customHeight="1">
      <c r="B10" s="125" t="str">
        <f>CONCATENATE(N4," ",N7,DATA!D31,'INDIVIDUAL APPLICATION'!P4," ",DATA!D32,'INDIVIDUAL APPLICATION'!P4," ",DATA!D33," ",'INDIVIDUAL APPLICATION'!P4,DATA!D35," ",DATA!B35,'INDIVIDUAL APPLICATION'!Q4," ",O4)</f>
        <v>( Through the Mandal Educational Officer, Mandal Resource Centre, Kurichedu ,Prakasam District. )</v>
      </c>
      <c r="C10" s="125"/>
      <c r="D10" s="125"/>
      <c r="E10" s="125"/>
      <c r="F10" s="125"/>
      <c r="G10" s="125"/>
      <c r="H10" s="125"/>
      <c r="I10" s="125"/>
      <c r="J10" s="125"/>
      <c r="K10" s="125"/>
      <c r="AA10" t="s">
        <v>311</v>
      </c>
    </row>
    <row r="11" spans="2:11" ht="26.25" customHeight="1">
      <c r="B11" s="125"/>
      <c r="C11" s="125"/>
      <c r="D11" s="125"/>
      <c r="E11" s="125"/>
      <c r="F11" s="125"/>
      <c r="G11" s="125"/>
      <c r="H11" s="125"/>
      <c r="I11" s="125"/>
      <c r="J11" s="125"/>
      <c r="K11" s="125"/>
    </row>
    <row r="12" spans="1:27" ht="18.75">
      <c r="A12" s="37" t="s">
        <v>284</v>
      </c>
      <c r="B12" s="33"/>
      <c r="AA12" t="s">
        <v>312</v>
      </c>
    </row>
    <row r="13" spans="1:2" ht="18.75">
      <c r="A13" s="37"/>
      <c r="B13" s="33"/>
    </row>
    <row r="14" spans="1:13" ht="15" customHeight="1">
      <c r="A14" s="33"/>
      <c r="B14" s="33" t="s">
        <v>289</v>
      </c>
      <c r="C14" s="121" t="str">
        <f>#VALUE!</f>
        <v>Primary education Reimbursement  of Medical Expenses -  K.RAMESH,  S.G.Teacher, MPP School, KURICHEDU, Kurichedu  Mandal,Prakasam District.</v>
      </c>
      <c r="D14" s="121"/>
      <c r="E14" s="121"/>
      <c r="F14" s="121"/>
      <c r="G14" s="121"/>
      <c r="H14" s="121"/>
      <c r="I14" s="121"/>
      <c r="J14" s="121"/>
      <c r="M14" t="str">
        <f>DATA!E17</f>
        <v>Primary education</v>
      </c>
    </row>
    <row r="15" spans="1:13" ht="10.5" customHeight="1">
      <c r="A15" s="33"/>
      <c r="B15" s="33"/>
      <c r="C15" s="121"/>
      <c r="D15" s="121"/>
      <c r="E15" s="121"/>
      <c r="F15" s="121"/>
      <c r="G15" s="121"/>
      <c r="H15" s="121"/>
      <c r="I15" s="121"/>
      <c r="J15" s="121"/>
      <c r="M15" t="s">
        <v>287</v>
      </c>
    </row>
    <row r="16" spans="1:13" ht="10.5" customHeight="1">
      <c r="A16" s="33"/>
      <c r="B16" s="33"/>
      <c r="C16" s="121"/>
      <c r="D16" s="121"/>
      <c r="E16" s="121"/>
      <c r="F16" s="121"/>
      <c r="G16" s="121"/>
      <c r="H16" s="121"/>
      <c r="I16" s="121"/>
      <c r="J16" s="121"/>
      <c r="M16" t="s">
        <v>286</v>
      </c>
    </row>
    <row r="17" spans="1:10" ht="15" customHeight="1">
      <c r="A17" s="33"/>
      <c r="B17" s="33"/>
      <c r="C17" s="121"/>
      <c r="D17" s="121"/>
      <c r="E17" s="121"/>
      <c r="F17" s="121"/>
      <c r="G17" s="121"/>
      <c r="H17" s="121"/>
      <c r="I17" s="121"/>
      <c r="J17" s="121"/>
    </row>
    <row r="18" spans="1:32" ht="18.75">
      <c r="A18" s="33"/>
      <c r="B18" s="33"/>
      <c r="C18" s="121"/>
      <c r="D18" s="121"/>
      <c r="E18" s="121"/>
      <c r="F18" s="121"/>
      <c r="G18" s="121"/>
      <c r="H18" s="121"/>
      <c r="I18" s="121"/>
      <c r="J18" s="121"/>
      <c r="M18" t="s">
        <v>97</v>
      </c>
      <c r="N18" t="s">
        <v>33</v>
      </c>
      <c r="AD18" s="126" t="s">
        <v>370</v>
      </c>
      <c r="AE18" s="126"/>
      <c r="AF18" s="126"/>
    </row>
    <row r="19" spans="1:32" ht="18.75">
      <c r="A19" s="33"/>
      <c r="B19" s="33"/>
      <c r="C19" s="34"/>
      <c r="D19" s="34"/>
      <c r="E19" s="34"/>
      <c r="F19" s="34"/>
      <c r="G19" s="34"/>
      <c r="H19" s="34"/>
      <c r="I19" s="34"/>
      <c r="J19" s="34"/>
      <c r="AD19" s="126"/>
      <c r="AE19" s="126"/>
      <c r="AF19" s="126"/>
    </row>
    <row r="20" spans="1:32" ht="18.75">
      <c r="A20" s="33"/>
      <c r="B20" s="33" t="s">
        <v>288</v>
      </c>
      <c r="C20" s="33" t="s">
        <v>290</v>
      </c>
      <c r="D20" s="33"/>
      <c r="E20" s="33"/>
      <c r="F20" s="33"/>
      <c r="G20" s="33"/>
      <c r="H20" s="33"/>
      <c r="AD20" s="126"/>
      <c r="AE20" s="126"/>
      <c r="AF20" s="126"/>
    </row>
    <row r="21" spans="1:19" ht="18.75">
      <c r="A21" s="33"/>
      <c r="B21" s="33"/>
      <c r="C21" s="33" t="s">
        <v>291</v>
      </c>
      <c r="D21" s="33"/>
      <c r="E21" s="33"/>
      <c r="F21" s="33"/>
      <c r="G21" s="33"/>
      <c r="H21" s="33"/>
      <c r="M21" s="127" t="str">
        <f>CONCATENATE(M18,O25,P25,,N3," ",DATA!D2," ",DATA!I1," ",DATA!D3,DATA!L1," ",DATA!D6," ",DATA!D7,DATA!L1," ",DATA!D7," ",DATA!B7,DATA!L1," ",DATA!D8," ",DATA!B8,N18)</f>
        <v>I, K.RAMESH Working as   S.G.Teacher, MPP School Kurichedu, Kurichedu Mandal, Prakasam District,</v>
      </c>
      <c r="N21" s="127"/>
      <c r="O21" s="127"/>
      <c r="P21" s="127"/>
      <c r="Q21" s="127"/>
      <c r="R21" s="127"/>
      <c r="S21" s="127"/>
    </row>
    <row r="22" spans="3:19" ht="18.75">
      <c r="C22" s="33" t="s">
        <v>315</v>
      </c>
      <c r="D22" s="33"/>
      <c r="E22" s="33"/>
      <c r="F22" s="33"/>
      <c r="G22" s="33"/>
      <c r="H22" s="33"/>
      <c r="M22" s="127"/>
      <c r="N22" s="127"/>
      <c r="O22" s="127"/>
      <c r="P22" s="127"/>
      <c r="Q22" s="127"/>
      <c r="R22" s="127"/>
      <c r="S22" s="127"/>
    </row>
    <row r="23" spans="3:8" ht="18.75">
      <c r="C23" s="33" t="s">
        <v>316</v>
      </c>
      <c r="D23" s="33"/>
      <c r="E23" s="33"/>
      <c r="F23" s="33"/>
      <c r="G23" s="33"/>
      <c r="H23" s="33"/>
    </row>
    <row r="24" ht="15">
      <c r="M24" t="s">
        <v>402</v>
      </c>
    </row>
    <row r="25" spans="3:22" ht="15" customHeight="1">
      <c r="C25" s="121" t="str">
        <f>#VALUE!</f>
        <v>    I, K.RAMESH Working as   S.G.Teacher, MPP School Kurichedu, Kurichedu Mandal, Prakasam District, I submit here with the  Inpatient Medical Bills with all the enclousers for the medical reimbursement of my wife  K.SUPRIYA age 40 Years she has undergone treatment for  HYSTERO SCOPY &amp; ENDOMATRIAL BIOPSY in the Recognised Hospital By the Andhra Pradesh State Government i.e., at  KIMS HOSPITAL North bypass road , Ongole from 20.03.2018 to 25.03.2018 . she has incurred expenditure of Rs. 55000 (  Fifty Five Thousands      only ) I am here with enclosing the Bills and required certificates for your kind information.</v>
      </c>
      <c r="D25" s="121"/>
      <c r="E25" s="121"/>
      <c r="F25" s="121"/>
      <c r="G25" s="121"/>
      <c r="H25" s="121"/>
      <c r="I25" s="121"/>
      <c r="J25" s="121"/>
      <c r="K25" s="121"/>
      <c r="M25" s="115" t="s">
        <v>303</v>
      </c>
      <c r="N25" s="115"/>
      <c r="O25" s="115"/>
      <c r="P25" s="115"/>
      <c r="Q25" s="115"/>
      <c r="R25" s="115"/>
      <c r="S25" s="115"/>
      <c r="T25" s="115"/>
      <c r="U25" s="115"/>
      <c r="V25" s="115"/>
    </row>
    <row r="26" spans="3:11" ht="15" customHeight="1">
      <c r="C26" s="121"/>
      <c r="D26" s="121"/>
      <c r="E26" s="121"/>
      <c r="F26" s="121"/>
      <c r="G26" s="121"/>
      <c r="H26" s="121"/>
      <c r="I26" s="121"/>
      <c r="J26" s="121"/>
      <c r="K26" s="121"/>
    </row>
    <row r="27" spans="3:17" ht="15" customHeight="1">
      <c r="C27" s="121"/>
      <c r="D27" s="121"/>
      <c r="E27" s="121"/>
      <c r="F27" s="121"/>
      <c r="G27" s="121"/>
      <c r="H27" s="121"/>
      <c r="I27" s="121"/>
      <c r="J27" s="121"/>
      <c r="K27" s="121"/>
      <c r="M27" t="s">
        <v>296</v>
      </c>
      <c r="Q27" t="s">
        <v>299</v>
      </c>
    </row>
    <row r="28" spans="3:20" ht="15" customHeight="1">
      <c r="C28" s="121"/>
      <c r="D28" s="121"/>
      <c r="E28" s="121"/>
      <c r="F28" s="121"/>
      <c r="G28" s="121"/>
      <c r="H28" s="121"/>
      <c r="I28" s="121"/>
      <c r="J28" s="121"/>
      <c r="K28" s="121"/>
      <c r="M28" s="115" t="str">
        <f>CONCATENATE(,N36," ",DATA!D18," "," ",DATA!D16," ",'NON DRAWL CERTIFICATE'!S24," ",'NON DRAWL CERTIFICATE'!T24," ",'NON DRAWL CERTIFICATE'!U24)</f>
        <v>my wife  K.SUPRIYA age 40 Years</v>
      </c>
      <c r="N28" s="115"/>
      <c r="O28" s="115"/>
      <c r="P28" s="115"/>
      <c r="Q28" s="115"/>
      <c r="R28" s="115"/>
      <c r="S28" s="115"/>
      <c r="T28" s="115"/>
    </row>
    <row r="29" spans="3:13" ht="15" customHeight="1">
      <c r="C29" s="121"/>
      <c r="D29" s="121"/>
      <c r="E29" s="121"/>
      <c r="F29" s="121"/>
      <c r="G29" s="121"/>
      <c r="H29" s="121"/>
      <c r="I29" s="121"/>
      <c r="J29" s="121"/>
      <c r="K29" s="121"/>
      <c r="M29" s="31" t="str">
        <f>IF(DATA!E18="DEPENDENT",'INDIVIDUAL APPLICATION'!M28,IF(DATA!E18="SELF",'INDIVIDUAL APPLICATION'!M30))</f>
        <v>my wife  K.SUPRIYA age 40 Years</v>
      </c>
    </row>
    <row r="30" spans="3:13" ht="15" customHeight="1">
      <c r="C30" s="121"/>
      <c r="D30" s="121"/>
      <c r="E30" s="121"/>
      <c r="F30" s="121"/>
      <c r="G30" s="121"/>
      <c r="H30" s="121"/>
      <c r="I30" s="121"/>
      <c r="J30" s="121"/>
      <c r="K30" s="121"/>
      <c r="M30" s="32" t="s">
        <v>297</v>
      </c>
    </row>
    <row r="31" spans="3:11" ht="15" customHeight="1">
      <c r="C31" s="121"/>
      <c r="D31" s="121"/>
      <c r="E31" s="121"/>
      <c r="F31" s="121"/>
      <c r="G31" s="121"/>
      <c r="H31" s="121"/>
      <c r="I31" s="121"/>
      <c r="J31" s="121"/>
      <c r="K31" s="121"/>
    </row>
    <row r="32" spans="3:17" ht="15" customHeight="1">
      <c r="C32" s="121"/>
      <c r="D32" s="121"/>
      <c r="E32" s="121"/>
      <c r="F32" s="121"/>
      <c r="G32" s="121"/>
      <c r="H32" s="121"/>
      <c r="I32" s="121"/>
      <c r="J32" s="121"/>
      <c r="K32" s="121"/>
      <c r="M32" t="s">
        <v>294</v>
      </c>
      <c r="N32" t="s">
        <v>295</v>
      </c>
      <c r="O32" t="str">
        <f>'CHEK LIST'!J32</f>
        <v>her</v>
      </c>
      <c r="P32" t="str">
        <f>'CHEK LIST'!M33</f>
        <v>she has</v>
      </c>
      <c r="Q32" t="s">
        <v>298</v>
      </c>
    </row>
    <row r="33" spans="3:16" ht="15" customHeight="1">
      <c r="C33" s="121"/>
      <c r="D33" s="121"/>
      <c r="E33" s="121"/>
      <c r="F33" s="121"/>
      <c r="G33" s="121"/>
      <c r="H33" s="121"/>
      <c r="I33" s="121"/>
      <c r="J33" s="121"/>
      <c r="K33" s="121"/>
      <c r="O33" t="s">
        <v>309</v>
      </c>
      <c r="P33" s="35" t="str">
        <f>IF(DATA!E18="SELF",O33,IF(DATA!E18="DEPENDENT",P32))</f>
        <v>she has</v>
      </c>
    </row>
    <row r="34" spans="3:16" ht="15" customHeight="1">
      <c r="C34" s="121"/>
      <c r="D34" s="121"/>
      <c r="E34" s="121"/>
      <c r="F34" s="121"/>
      <c r="G34" s="121"/>
      <c r="H34" s="121"/>
      <c r="I34" s="121"/>
      <c r="J34" s="121"/>
      <c r="K34" s="121"/>
      <c r="M34" t="s">
        <v>125</v>
      </c>
      <c r="P34" t="s">
        <v>125</v>
      </c>
    </row>
    <row r="35" spans="3:11" ht="15" customHeight="1">
      <c r="C35" s="121"/>
      <c r="D35" s="121"/>
      <c r="E35" s="121"/>
      <c r="F35" s="121"/>
      <c r="G35" s="121"/>
      <c r="H35" s="121"/>
      <c r="I35" s="121"/>
      <c r="J35" s="121"/>
      <c r="K35" s="121"/>
    </row>
    <row r="36" spans="3:14" ht="15" customHeight="1">
      <c r="C36" s="121"/>
      <c r="D36" s="121"/>
      <c r="E36" s="121"/>
      <c r="F36" s="121"/>
      <c r="G36" s="121"/>
      <c r="H36" s="121"/>
      <c r="I36" s="121"/>
      <c r="J36" s="121"/>
      <c r="K36" s="121"/>
      <c r="N36" t="s">
        <v>310</v>
      </c>
    </row>
    <row r="37" spans="3:13" ht="15" customHeight="1">
      <c r="C37" s="121"/>
      <c r="D37" s="121"/>
      <c r="E37" s="121"/>
      <c r="F37" s="121"/>
      <c r="G37" s="121"/>
      <c r="H37" s="121"/>
      <c r="I37" s="121"/>
      <c r="J37" s="121"/>
      <c r="K37" s="121"/>
      <c r="M37" t="str">
        <f>CONCATENATE(DATA!N16," ",DATA!D16," ",DATA!D18," ",DATA!O16,)</f>
        <v>Smt/Kum K.SUPRIYA wife of </v>
      </c>
    </row>
    <row r="38" spans="3:11" ht="15" customHeight="1">
      <c r="C38" s="121"/>
      <c r="D38" s="121"/>
      <c r="E38" s="121"/>
      <c r="F38" s="121"/>
      <c r="G38" s="121"/>
      <c r="H38" s="121"/>
      <c r="I38" s="121"/>
      <c r="J38" s="121"/>
      <c r="K38" s="121"/>
    </row>
    <row r="39" spans="3:11" ht="15" customHeight="1">
      <c r="C39" s="121"/>
      <c r="D39" s="121"/>
      <c r="E39" s="121"/>
      <c r="F39" s="121"/>
      <c r="G39" s="121"/>
      <c r="H39" s="121"/>
      <c r="I39" s="121"/>
      <c r="J39" s="121"/>
      <c r="K39" s="121"/>
    </row>
    <row r="40" spans="3:11" ht="15" customHeight="1">
      <c r="C40" s="121"/>
      <c r="D40" s="121"/>
      <c r="E40" s="121"/>
      <c r="F40" s="121"/>
      <c r="G40" s="121"/>
      <c r="H40" s="121"/>
      <c r="I40" s="121"/>
      <c r="J40" s="121"/>
      <c r="K40" s="121"/>
    </row>
    <row r="41" spans="3:11" ht="15" customHeight="1">
      <c r="C41" s="121"/>
      <c r="D41" s="121"/>
      <c r="E41" s="121"/>
      <c r="F41" s="121"/>
      <c r="G41" s="121"/>
      <c r="H41" s="121"/>
      <c r="I41" s="121"/>
      <c r="J41" s="121"/>
      <c r="K41" s="121"/>
    </row>
    <row r="42" spans="3:11" ht="15" customHeight="1">
      <c r="C42" s="121"/>
      <c r="D42" s="121"/>
      <c r="E42" s="121"/>
      <c r="F42" s="121"/>
      <c r="G42" s="121"/>
      <c r="H42" s="121"/>
      <c r="I42" s="121"/>
      <c r="J42" s="121"/>
      <c r="K42" s="121"/>
    </row>
    <row r="43" spans="3:11" ht="15" customHeight="1">
      <c r="C43" s="121"/>
      <c r="D43" s="121"/>
      <c r="E43" s="121"/>
      <c r="F43" s="121"/>
      <c r="G43" s="121"/>
      <c r="H43" s="121"/>
      <c r="I43" s="121"/>
      <c r="J43" s="121"/>
      <c r="K43" s="121"/>
    </row>
    <row r="44" spans="3:11" ht="15" customHeight="1">
      <c r="C44" s="121"/>
      <c r="D44" s="121"/>
      <c r="E44" s="121"/>
      <c r="F44" s="121"/>
      <c r="G44" s="121"/>
      <c r="H44" s="121"/>
      <c r="I44" s="121"/>
      <c r="J44" s="121"/>
      <c r="K44" s="121"/>
    </row>
    <row r="45" spans="3:11" ht="15" customHeight="1">
      <c r="C45" s="121"/>
      <c r="D45" s="121"/>
      <c r="E45" s="121"/>
      <c r="F45" s="121"/>
      <c r="G45" s="121"/>
      <c r="H45" s="121"/>
      <c r="I45" s="121"/>
      <c r="J45" s="121"/>
      <c r="K45" s="121"/>
    </row>
    <row r="47" spans="3:11" ht="15" customHeight="1">
      <c r="C47" s="125" t="s">
        <v>314</v>
      </c>
      <c r="D47" s="125"/>
      <c r="E47" s="125"/>
      <c r="F47" s="125"/>
      <c r="G47" s="125"/>
      <c r="H47" s="125"/>
      <c r="I47" s="125"/>
      <c r="J47" s="125"/>
      <c r="K47" s="125"/>
    </row>
    <row r="48" spans="3:11" ht="15" customHeight="1">
      <c r="C48" s="125"/>
      <c r="D48" s="125"/>
      <c r="E48" s="125"/>
      <c r="F48" s="125"/>
      <c r="G48" s="125"/>
      <c r="H48" s="125"/>
      <c r="I48" s="125"/>
      <c r="J48" s="125"/>
      <c r="K48" s="125"/>
    </row>
    <row r="49" spans="3:11" ht="15" customHeight="1">
      <c r="C49" s="125"/>
      <c r="D49" s="125"/>
      <c r="E49" s="125"/>
      <c r="F49" s="125"/>
      <c r="G49" s="125"/>
      <c r="H49" s="125"/>
      <c r="I49" s="125"/>
      <c r="J49" s="125"/>
      <c r="K49" s="125"/>
    </row>
    <row r="50" spans="3:11" s="75" customFormat="1" ht="15" customHeight="1">
      <c r="C50" s="74"/>
      <c r="D50" s="74"/>
      <c r="E50" s="74"/>
      <c r="F50" s="74"/>
      <c r="G50" s="74"/>
      <c r="H50" s="74"/>
      <c r="I50" s="74"/>
      <c r="J50" s="74"/>
      <c r="K50" s="74"/>
    </row>
    <row r="51" spans="6:9" ht="18.75">
      <c r="F51" s="33" t="s">
        <v>304</v>
      </c>
      <c r="G51" s="33"/>
      <c r="H51" s="33"/>
      <c r="I51" s="33"/>
    </row>
    <row r="52" spans="6:10" ht="18.75">
      <c r="F52" s="33"/>
      <c r="G52" s="33"/>
      <c r="H52" s="123" t="s">
        <v>305</v>
      </c>
      <c r="I52" s="123"/>
      <c r="J52" s="123"/>
    </row>
  </sheetData>
  <sheetProtection/>
  <mergeCells count="12">
    <mergeCell ref="H52:J52"/>
    <mergeCell ref="C14:J18"/>
    <mergeCell ref="M28:T28"/>
    <mergeCell ref="M21:S22"/>
    <mergeCell ref="M25:V25"/>
    <mergeCell ref="C47:K49"/>
    <mergeCell ref="AD18:AF20"/>
    <mergeCell ref="F3:J3"/>
    <mergeCell ref="F4:J4"/>
    <mergeCell ref="B10:K11"/>
    <mergeCell ref="C25:K45"/>
    <mergeCell ref="X4:X7"/>
  </mergeCells>
  <hyperlinks>
    <hyperlink ref="X4:X7" location="DATA!S2" display="GO TO DATA"/>
    <hyperlink ref="AD18:AF20" location="DATA!V2" display="GO TO DATA"/>
  </hyperlinks>
  <printOptions/>
  <pageMargins left="0.25" right="0.25"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W41"/>
  <sheetViews>
    <sheetView zoomScalePageLayoutView="0" workbookViewId="0" topLeftCell="A4">
      <selection activeCell="E10" sqref="E10"/>
    </sheetView>
  </sheetViews>
  <sheetFormatPr defaultColWidth="9.140625" defaultRowHeight="15"/>
  <cols>
    <col min="1" max="1" width="3.00390625" style="0" customWidth="1"/>
    <col min="2" max="2" width="2.7109375" style="0" hidden="1" customWidth="1"/>
    <col min="3" max="3" width="52.7109375" style="0" customWidth="1"/>
    <col min="4" max="4" width="2.421875" style="0" customWidth="1"/>
    <col min="5" max="5" width="42.57421875" style="0" customWidth="1"/>
    <col min="6" max="15" width="9.140625" style="0" hidden="1" customWidth="1"/>
    <col min="16" max="16" width="9.140625" style="0" customWidth="1"/>
    <col min="18" max="18" width="17.140625" style="0" customWidth="1"/>
    <col min="23" max="23" width="0" style="0" hidden="1" customWidth="1"/>
  </cols>
  <sheetData>
    <row r="1" spans="2:23" ht="15.75">
      <c r="B1" s="130" t="s">
        <v>0</v>
      </c>
      <c r="C1" s="130"/>
      <c r="D1" s="130"/>
      <c r="E1" s="130"/>
      <c r="P1" t="s">
        <v>33</v>
      </c>
      <c r="W1" t="s">
        <v>138</v>
      </c>
    </row>
    <row r="2" spans="2:23" s="8" customFormat="1" ht="15.75">
      <c r="B2" s="67"/>
      <c r="C2" s="135" t="s">
        <v>409</v>
      </c>
      <c r="D2" s="135"/>
      <c r="E2" s="135"/>
      <c r="V2" s="8" t="s">
        <v>138</v>
      </c>
      <c r="W2" s="8" t="s">
        <v>139</v>
      </c>
    </row>
    <row r="3" spans="1:22" ht="15" customHeight="1">
      <c r="A3" s="128">
        <v>1</v>
      </c>
      <c r="B3" s="62"/>
      <c r="C3" s="133" t="s">
        <v>1</v>
      </c>
      <c r="D3" s="128" t="s">
        <v>2</v>
      </c>
      <c r="E3" s="68" t="str">
        <f>CONCATENATE(DATA!D2,'CHEK LIST'!G3,DATA!D3)</f>
        <v>K.RAMESH, S.G.Teacher</v>
      </c>
      <c r="G3" t="s">
        <v>33</v>
      </c>
      <c r="V3" t="s">
        <v>139</v>
      </c>
    </row>
    <row r="4" spans="1:5" ht="12.75" customHeight="1">
      <c r="A4" s="128"/>
      <c r="B4" s="1"/>
      <c r="C4" s="133"/>
      <c r="D4" s="128"/>
      <c r="E4" s="39" t="str">
        <f>CONCATENATE(DATA!D6," ",,P1,DATA!D7)</f>
        <v>MPP School ,Kurichedu</v>
      </c>
    </row>
    <row r="5" spans="1:5" ht="15" customHeight="1">
      <c r="A5" s="128"/>
      <c r="B5" s="1"/>
      <c r="C5" s="133"/>
      <c r="D5" s="129"/>
      <c r="E5" s="39" t="str">
        <f>CONCATENATE(DATA!D7," ",DATA!B7," ",G3,DATA!D8," ",DATA!B8)</f>
        <v>Kurichedu Mandal ,Prakasam District</v>
      </c>
    </row>
    <row r="6" spans="1:5" ht="12.75" customHeight="1">
      <c r="A6" s="129"/>
      <c r="B6" s="1"/>
      <c r="C6" s="134"/>
      <c r="D6" s="6"/>
      <c r="E6" s="39" t="str">
        <f>CONCATENATE(DATA!B10,DATA!C10,DATA!D10)</f>
        <v>EMP ID:724731</v>
      </c>
    </row>
    <row r="7" spans="1:5" ht="15" customHeight="1">
      <c r="A7" s="1">
        <v>2</v>
      </c>
      <c r="B7" s="1"/>
      <c r="C7" s="1" t="s">
        <v>3</v>
      </c>
      <c r="D7" s="1"/>
      <c r="E7" s="1"/>
    </row>
    <row r="8" spans="1:5" ht="13.5" customHeight="1">
      <c r="A8" s="1"/>
      <c r="B8" s="1"/>
      <c r="C8" s="1" t="s">
        <v>4</v>
      </c>
      <c r="D8" s="1" t="s">
        <v>2</v>
      </c>
      <c r="E8" s="64">
        <f>DATA!D13</f>
        <v>0</v>
      </c>
    </row>
    <row r="9" spans="1:18" ht="13.5" customHeight="1">
      <c r="A9" s="1"/>
      <c r="B9" s="1"/>
      <c r="C9" s="1" t="s">
        <v>5</v>
      </c>
      <c r="D9" s="1" t="s">
        <v>2</v>
      </c>
      <c r="E9" s="1" t="str">
        <f>IF(DATA!D4="IN SERVICE"," ",IF(DATA!D4="RETIRED",DATA!D3))</f>
        <v> </v>
      </c>
      <c r="R9" s="117" t="s">
        <v>370</v>
      </c>
    </row>
    <row r="10" spans="1:18" ht="13.5" customHeight="1">
      <c r="A10" s="1"/>
      <c r="B10" s="1"/>
      <c r="C10" s="1" t="s">
        <v>6</v>
      </c>
      <c r="D10" s="1" t="s">
        <v>2</v>
      </c>
      <c r="E10" s="64">
        <f>DATA!D12</f>
        <v>0</v>
      </c>
      <c r="R10" s="117"/>
    </row>
    <row r="11" spans="1:18" ht="46.5" customHeight="1">
      <c r="A11" s="5">
        <v>3</v>
      </c>
      <c r="B11" s="1"/>
      <c r="C11" s="9" t="s">
        <v>7</v>
      </c>
      <c r="D11" s="1" t="s">
        <v>2</v>
      </c>
      <c r="E11" s="41" t="str">
        <f>CONCATENATE(DATA!B38,DATA!D38,,G3,DATA!D39,,G3,DATA!D40," ",DATA!B40,G3,DATA!D41," ",DATA!B41,,G3,DATA!D42," ",DATA!B42,,G3," ",DATA!B43," ",DATA!D43)</f>
        <v>H.NO.1-131,KOTA BAZAAR,KURICHEDU VILLAGE,KURICHEDU MANDAL ,PRAKASAM DISTRICT, MOBILE/PHONE No. 1234567895</v>
      </c>
      <c r="R11" s="117"/>
    </row>
    <row r="12" spans="1:18" ht="30" customHeight="1">
      <c r="A12" s="3">
        <v>4</v>
      </c>
      <c r="B12" s="1"/>
      <c r="C12" s="3" t="s">
        <v>8</v>
      </c>
      <c r="D12" s="1" t="s">
        <v>2</v>
      </c>
      <c r="E12" s="40" t="str">
        <f>CONCATENATE(DATA!D24," ",'CHEK LIST'!G3," ",DATA!D25,)</f>
        <v>KIMS HOSPITAL , North bypass road , Ongole</v>
      </c>
      <c r="R12" s="117"/>
    </row>
    <row r="13" spans="1:5" ht="18" customHeight="1">
      <c r="A13" s="1"/>
      <c r="B13" s="1"/>
      <c r="C13" s="1" t="s">
        <v>9</v>
      </c>
      <c r="D13" s="1" t="s">
        <v>2</v>
      </c>
      <c r="E13" s="1" t="str">
        <f>DATA!D26</f>
        <v>RECOGNISED</v>
      </c>
    </row>
    <row r="14" spans="1:5" ht="29.25" customHeight="1">
      <c r="A14" s="1"/>
      <c r="B14" s="1"/>
      <c r="C14" s="7" t="s">
        <v>10</v>
      </c>
      <c r="D14" s="1" t="s">
        <v>2</v>
      </c>
      <c r="E14" s="3" t="str">
        <f>DATA!E51</f>
        <v>YES</v>
      </c>
    </row>
    <row r="15" spans="1:5" ht="48" customHeight="1">
      <c r="A15" s="3">
        <v>5</v>
      </c>
      <c r="B15" s="1"/>
      <c r="C15" s="7" t="s">
        <v>11</v>
      </c>
      <c r="D15" s="1" t="s">
        <v>2</v>
      </c>
      <c r="E15" s="3" t="s">
        <v>139</v>
      </c>
    </row>
    <row r="16" spans="1:5" ht="15" customHeight="1">
      <c r="A16" s="1">
        <v>6</v>
      </c>
      <c r="B16" s="1"/>
      <c r="C16" s="1" t="s">
        <v>12</v>
      </c>
      <c r="D16" s="1" t="s">
        <v>2</v>
      </c>
      <c r="E16" s="1"/>
    </row>
    <row r="17" spans="1:5" ht="15" customHeight="1">
      <c r="A17" s="1" t="s">
        <v>13</v>
      </c>
      <c r="B17" s="1"/>
      <c r="C17" s="1" t="s">
        <v>20</v>
      </c>
      <c r="D17" s="1" t="s">
        <v>2</v>
      </c>
      <c r="E17" s="1" t="str">
        <f>DATA!E47</f>
        <v>YES</v>
      </c>
    </row>
    <row r="18" spans="1:5" ht="15" customHeight="1">
      <c r="A18" s="1" t="s">
        <v>14</v>
      </c>
      <c r="B18" s="1"/>
      <c r="C18" s="1" t="s">
        <v>21</v>
      </c>
      <c r="D18" s="1" t="s">
        <v>2</v>
      </c>
      <c r="E18" s="1" t="str">
        <f>DATA!E54</f>
        <v>YES</v>
      </c>
    </row>
    <row r="19" spans="1:5" ht="28.5" customHeight="1">
      <c r="A19" s="3" t="s">
        <v>15</v>
      </c>
      <c r="B19" s="1"/>
      <c r="C19" s="7" t="s">
        <v>22</v>
      </c>
      <c r="D19" s="1" t="s">
        <v>2</v>
      </c>
      <c r="E19" s="73" t="str">
        <f>IF(DATA!D4="IN SERVICE",W1,IF(DATA!D4="RETIRED",W2))</f>
        <v>NO</v>
      </c>
    </row>
    <row r="20" spans="1:5" ht="15" customHeight="1">
      <c r="A20" s="1" t="s">
        <v>16</v>
      </c>
      <c r="B20" s="1"/>
      <c r="C20" s="1" t="s">
        <v>23</v>
      </c>
      <c r="D20" s="1" t="s">
        <v>2</v>
      </c>
      <c r="E20" s="1" t="str">
        <f>IF(DATA!D11="YES",V2,IF(DATA!D11="NO",V3))</f>
        <v>YES</v>
      </c>
    </row>
    <row r="21" spans="1:5" ht="15" customHeight="1">
      <c r="A21" s="1" t="s">
        <v>17</v>
      </c>
      <c r="B21" s="1"/>
      <c r="C21" s="1" t="s">
        <v>24</v>
      </c>
      <c r="D21" s="1" t="s">
        <v>2</v>
      </c>
      <c r="E21" s="1" t="str">
        <f>DATA!E48</f>
        <v>YES</v>
      </c>
    </row>
    <row r="22" spans="1:5" ht="15" customHeight="1">
      <c r="A22" s="1" t="s">
        <v>18</v>
      </c>
      <c r="B22" s="1"/>
      <c r="C22" s="1" t="s">
        <v>25</v>
      </c>
      <c r="D22" s="1" t="s">
        <v>2</v>
      </c>
      <c r="E22" s="1" t="str">
        <f>IF(DATA!D14="Inpatient",V3,IF(DATA!D14="Out patient",V2))</f>
        <v>YES</v>
      </c>
    </row>
    <row r="23" spans="1:5" ht="15" customHeight="1">
      <c r="A23" s="1" t="s">
        <v>19</v>
      </c>
      <c r="B23" s="1"/>
      <c r="C23" s="1" t="s">
        <v>26</v>
      </c>
      <c r="D23" s="1" t="s">
        <v>2</v>
      </c>
      <c r="E23" s="1" t="str">
        <f>IF(DATA!E18="SELF",'CHEK LIST'!V2,IF(DATA!E18="DEPENDENT",'CHEK LIST'!V3))</f>
        <v>YES</v>
      </c>
    </row>
    <row r="24" spans="1:5" ht="60" customHeight="1">
      <c r="A24" s="36" t="s">
        <v>19</v>
      </c>
      <c r="B24" s="1"/>
      <c r="C24" s="4" t="s">
        <v>27</v>
      </c>
      <c r="D24" s="10" t="s">
        <v>2</v>
      </c>
      <c r="E24" s="3" t="s">
        <v>138</v>
      </c>
    </row>
    <row r="25" spans="1:5" ht="33" customHeight="1">
      <c r="A25" s="36">
        <v>8</v>
      </c>
      <c r="B25" s="1"/>
      <c r="C25" s="2" t="s">
        <v>28</v>
      </c>
      <c r="D25" s="10" t="s">
        <v>2</v>
      </c>
      <c r="E25" s="3" t="s">
        <v>138</v>
      </c>
    </row>
    <row r="26" spans="1:5" ht="61.5" customHeight="1">
      <c r="A26" s="36">
        <v>9</v>
      </c>
      <c r="B26" s="1"/>
      <c r="C26" s="4" t="s">
        <v>29</v>
      </c>
      <c r="D26" s="10" t="s">
        <v>2</v>
      </c>
      <c r="E26" s="3" t="s">
        <v>139</v>
      </c>
    </row>
    <row r="27" spans="1:5" ht="47.25" customHeight="1">
      <c r="A27" s="36">
        <v>10</v>
      </c>
      <c r="B27" s="1"/>
      <c r="C27" s="4" t="s">
        <v>30</v>
      </c>
      <c r="D27" s="10" t="s">
        <v>2</v>
      </c>
      <c r="E27" s="3" t="s">
        <v>139</v>
      </c>
    </row>
    <row r="28" spans="1:5" ht="28.5" customHeight="1">
      <c r="A28" s="36">
        <v>11</v>
      </c>
      <c r="B28" s="1"/>
      <c r="C28" s="2" t="s">
        <v>31</v>
      </c>
      <c r="D28" s="10" t="s">
        <v>2</v>
      </c>
      <c r="E28" s="3" t="s">
        <v>139</v>
      </c>
    </row>
    <row r="29" spans="1:5" ht="28.5" customHeight="1">
      <c r="A29" s="1">
        <v>12</v>
      </c>
      <c r="B29" s="1"/>
      <c r="C29" s="2" t="s">
        <v>32</v>
      </c>
      <c r="D29" s="10" t="s">
        <v>2</v>
      </c>
      <c r="E29" s="3" t="s">
        <v>139</v>
      </c>
    </row>
    <row r="30" spans="1:14" ht="12" customHeight="1">
      <c r="A30" s="8"/>
      <c r="B30" s="8"/>
      <c r="C30" s="8"/>
      <c r="D30" s="8"/>
      <c r="E30" s="8"/>
      <c r="J30" t="s">
        <v>99</v>
      </c>
      <c r="K30" t="s">
        <v>100</v>
      </c>
      <c r="M30" t="s">
        <v>306</v>
      </c>
      <c r="N30" t="s">
        <v>307</v>
      </c>
    </row>
    <row r="31" spans="1:8" ht="12" customHeight="1">
      <c r="A31" s="8"/>
      <c r="B31" s="8"/>
      <c r="C31" s="132" t="str">
        <f>IF(DATA!D15="NO",'CHEK LIST'!C39,IF(DATA!D15="YES"," ",))</f>
        <v>I,K.RAMESH, S.G.Teacher, here by declare that My wife K.SUPRIYA,has no property or income of her own and that  she has is wholly dependent on me as per APIMA Rules 1972.</v>
      </c>
      <c r="D31" s="132"/>
      <c r="E31" s="132"/>
      <c r="G31" t="s">
        <v>97</v>
      </c>
      <c r="H31" t="s">
        <v>33</v>
      </c>
    </row>
    <row r="32" spans="1:10" ht="22.5" customHeight="1">
      <c r="A32" s="8"/>
      <c r="B32" s="8"/>
      <c r="C32" s="132"/>
      <c r="D32" s="132"/>
      <c r="E32" s="132"/>
      <c r="G32" t="s">
        <v>98</v>
      </c>
      <c r="J32" t="str">
        <f>IF(DATA!E16="MALE",J30,IF(DATA!E16="FEMALE",K30))</f>
        <v>her</v>
      </c>
    </row>
    <row r="33" spans="1:14" ht="12" customHeight="1">
      <c r="A33" s="8"/>
      <c r="B33" s="8"/>
      <c r="C33" s="8"/>
      <c r="D33" s="8"/>
      <c r="E33" s="8"/>
      <c r="G33" t="s">
        <v>34</v>
      </c>
      <c r="K33" t="s">
        <v>35</v>
      </c>
      <c r="M33" s="38" t="str">
        <f>IF(DATA!E16="MALE",'CHEK LIST'!M30,IF(DATA!E16="FEMALE",'CHEK LIST'!N30))</f>
        <v>she has</v>
      </c>
      <c r="N33" t="s">
        <v>308</v>
      </c>
    </row>
    <row r="34" spans="1:7" ht="12" customHeight="1">
      <c r="A34" s="8"/>
      <c r="B34" s="8"/>
      <c r="C34" s="8"/>
      <c r="D34" s="8"/>
      <c r="E34" s="8"/>
      <c r="G34" t="s">
        <v>36</v>
      </c>
    </row>
    <row r="35" spans="1:5" ht="12" customHeight="1">
      <c r="A35" s="8"/>
      <c r="B35" s="8"/>
      <c r="C35" s="18" t="s">
        <v>104</v>
      </c>
      <c r="D35" s="8"/>
      <c r="E35" s="18" t="s">
        <v>103</v>
      </c>
    </row>
    <row r="36" spans="1:5" ht="12" customHeight="1">
      <c r="A36" s="8"/>
      <c r="B36" s="8"/>
      <c r="C36" s="8"/>
      <c r="D36" s="8"/>
      <c r="E36" s="8"/>
    </row>
    <row r="37" spans="1:5" ht="15">
      <c r="A37" s="8"/>
      <c r="B37" s="8"/>
      <c r="C37" s="8"/>
      <c r="D37" s="8"/>
      <c r="E37" s="8"/>
    </row>
    <row r="38" ht="15" hidden="1"/>
    <row r="39" spans="3:5" ht="15" hidden="1">
      <c r="C39" s="131" t="str">
        <f>CONCATENATE(G31,DATA!D2,G3,DATA!D3,,G3," ",'CHEK LIST'!G32,DATA!D18," ",DATA!D16,,G3,'CHEK LIST'!G33," ",'CHEK LIST'!J32,," ",'CHEK LIST'!K33," ",'CHEK LIST'!M33," ",'CHEK LIST'!G34,)</f>
        <v>I,K.RAMESH, S.G.Teacher, here by declare that My wife K.SUPRIYA,has no property or income of her own and that  she has is wholly dependent on me as per APIMA Rules 1972.</v>
      </c>
      <c r="D39" s="131"/>
      <c r="E39" s="131"/>
    </row>
    <row r="40" spans="3:5" ht="6" customHeight="1" hidden="1">
      <c r="C40" s="131"/>
      <c r="D40" s="131"/>
      <c r="E40" s="131"/>
    </row>
    <row r="41" spans="3:5" ht="15" hidden="1">
      <c r="C41" s="131"/>
      <c r="D41" s="131"/>
      <c r="E41" s="131"/>
    </row>
  </sheetData>
  <sheetProtection/>
  <mergeCells count="8">
    <mergeCell ref="R9:R12"/>
    <mergeCell ref="A3:A6"/>
    <mergeCell ref="B1:E1"/>
    <mergeCell ref="D3:D5"/>
    <mergeCell ref="C39:E41"/>
    <mergeCell ref="C31:E32"/>
    <mergeCell ref="C3:C6"/>
    <mergeCell ref="C2:E2"/>
  </mergeCells>
  <hyperlinks>
    <hyperlink ref="R9:R12" location="DATA!S3" display="GO TO DATA"/>
  </hyperlinks>
  <printOptions/>
  <pageMargins left="0.25" right="0.25" top="0.25" bottom="0.25" header="0.3" footer="0.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AD40"/>
  <sheetViews>
    <sheetView zoomScalePageLayoutView="0" workbookViewId="0" topLeftCell="A4">
      <selection activeCell="G10" sqref="G10:Y10"/>
    </sheetView>
  </sheetViews>
  <sheetFormatPr defaultColWidth="9.140625" defaultRowHeight="15"/>
  <cols>
    <col min="1" max="1" width="3.28125" style="0" customWidth="1"/>
    <col min="5" max="5" width="17.7109375" style="0" customWidth="1"/>
    <col min="6" max="6" width="3.00390625" style="0" customWidth="1"/>
    <col min="12" max="21" width="9.140625" style="0" hidden="1" customWidth="1"/>
    <col min="22" max="22" width="0" style="0" hidden="1" customWidth="1"/>
    <col min="23" max="23" width="2.421875" style="72" customWidth="1"/>
    <col min="24" max="24" width="3.7109375" style="72" customWidth="1"/>
    <col min="25" max="25" width="2.421875" style="72" customWidth="1"/>
    <col min="26" max="26" width="15.57421875" style="0" customWidth="1"/>
  </cols>
  <sheetData>
    <row r="1" spans="1:11" ht="15">
      <c r="A1" s="136" t="s">
        <v>105</v>
      </c>
      <c r="B1" s="136"/>
      <c r="C1" s="136"/>
      <c r="D1" s="136"/>
      <c r="E1" s="136"/>
      <c r="F1" s="136"/>
      <c r="G1" s="136"/>
      <c r="H1" s="136"/>
      <c r="I1" s="136"/>
      <c r="J1" s="136"/>
      <c r="K1" s="136"/>
    </row>
    <row r="2" spans="1:14" ht="15">
      <c r="A2" s="145" t="s">
        <v>106</v>
      </c>
      <c r="B2" s="145"/>
      <c r="C2" s="145"/>
      <c r="D2" s="145"/>
      <c r="E2" s="145"/>
      <c r="F2" s="145"/>
      <c r="G2" s="145"/>
      <c r="H2" s="145"/>
      <c r="I2" s="145"/>
      <c r="J2" s="145"/>
      <c r="K2" s="145"/>
      <c r="M2" t="s">
        <v>33</v>
      </c>
      <c r="N2" t="s">
        <v>125</v>
      </c>
    </row>
    <row r="3" spans="1:11" ht="15">
      <c r="A3" s="146" t="s">
        <v>107</v>
      </c>
      <c r="B3" s="146"/>
      <c r="C3" s="146"/>
      <c r="D3" s="146"/>
      <c r="E3" s="146"/>
      <c r="F3" s="146"/>
      <c r="G3" s="146"/>
      <c r="H3" s="146"/>
      <c r="I3" s="146"/>
      <c r="J3" s="146"/>
      <c r="K3" s="146"/>
    </row>
    <row r="4" spans="1:30" ht="34.5" customHeight="1">
      <c r="A4" s="71">
        <v>1</v>
      </c>
      <c r="B4" s="141" t="s">
        <v>417</v>
      </c>
      <c r="C4" s="141"/>
      <c r="D4" s="141"/>
      <c r="E4" s="141"/>
      <c r="F4" s="1"/>
      <c r="G4" s="162" t="str">
        <f>'CHEK LIST'!E3</f>
        <v>K.RAMESH, S.G.Teacher</v>
      </c>
      <c r="H4" s="163"/>
      <c r="I4" s="163"/>
      <c r="J4" s="163"/>
      <c r="K4" s="163"/>
      <c r="L4" s="163"/>
      <c r="M4" s="163"/>
      <c r="N4" s="163"/>
      <c r="O4" s="163"/>
      <c r="P4" s="163"/>
      <c r="Q4" s="163"/>
      <c r="R4" s="163"/>
      <c r="S4" s="163"/>
      <c r="T4" s="163"/>
      <c r="U4" s="163"/>
      <c r="V4" s="163"/>
      <c r="W4" s="163"/>
      <c r="X4" s="163"/>
      <c r="Y4" s="164"/>
      <c r="AD4" t="s">
        <v>33</v>
      </c>
    </row>
    <row r="5" spans="1:26" ht="18.75" customHeight="1">
      <c r="A5" s="71">
        <v>2</v>
      </c>
      <c r="B5" s="140" t="s">
        <v>108</v>
      </c>
      <c r="C5" s="140"/>
      <c r="D5" s="140"/>
      <c r="E5" s="140"/>
      <c r="F5" s="1"/>
      <c r="G5" s="165" t="str">
        <f>CONCATENATE(DATA!D6,'APPENDIX-II'!AD4," ",DATA!D5)</f>
        <v>MPP School, KURICHEDU</v>
      </c>
      <c r="H5" s="166"/>
      <c r="I5" s="166"/>
      <c r="J5" s="166"/>
      <c r="K5" s="166"/>
      <c r="L5" s="166"/>
      <c r="M5" s="166"/>
      <c r="N5" s="166"/>
      <c r="O5" s="166"/>
      <c r="P5" s="166"/>
      <c r="Q5" s="166"/>
      <c r="R5" s="166"/>
      <c r="S5" s="166"/>
      <c r="T5" s="166"/>
      <c r="U5" s="166"/>
      <c r="V5" s="166"/>
      <c r="W5" s="166"/>
      <c r="X5" s="166"/>
      <c r="Y5" s="167"/>
      <c r="Z5" s="117" t="s">
        <v>370</v>
      </c>
    </row>
    <row r="6" spans="1:26" ht="15" customHeight="1">
      <c r="A6" s="142">
        <v>3</v>
      </c>
      <c r="B6" s="141" t="s">
        <v>114</v>
      </c>
      <c r="C6" s="141"/>
      <c r="D6" s="141"/>
      <c r="E6" s="141"/>
      <c r="F6" s="139"/>
      <c r="G6" s="71" t="s">
        <v>109</v>
      </c>
      <c r="H6" s="71" t="s">
        <v>110</v>
      </c>
      <c r="I6" s="71" t="s">
        <v>111</v>
      </c>
      <c r="J6" s="71" t="s">
        <v>112</v>
      </c>
      <c r="K6" s="165" t="s">
        <v>113</v>
      </c>
      <c r="L6" s="166"/>
      <c r="M6" s="166"/>
      <c r="N6" s="166"/>
      <c r="O6" s="166"/>
      <c r="P6" s="166"/>
      <c r="Q6" s="166"/>
      <c r="R6" s="166"/>
      <c r="S6" s="166"/>
      <c r="T6" s="166"/>
      <c r="U6" s="166"/>
      <c r="V6" s="166"/>
      <c r="W6" s="166"/>
      <c r="X6" s="166"/>
      <c r="Y6" s="167"/>
      <c r="Z6" s="117"/>
    </row>
    <row r="7" spans="1:26" ht="32.25" customHeight="1">
      <c r="A7" s="142"/>
      <c r="B7" s="141"/>
      <c r="C7" s="141"/>
      <c r="D7" s="141"/>
      <c r="E7" s="141"/>
      <c r="F7" s="139"/>
      <c r="G7" s="71">
        <f>DATA!B55</f>
        <v>39160</v>
      </c>
      <c r="H7" s="71">
        <f>DATA!B57</f>
        <v>7182</v>
      </c>
      <c r="I7" s="71">
        <f>DATA!B59</f>
        <v>4699</v>
      </c>
      <c r="J7" s="71">
        <f>DATA!B61</f>
        <v>0</v>
      </c>
      <c r="K7" s="165">
        <f>DATA!D62</f>
        <v>51041</v>
      </c>
      <c r="L7" s="166"/>
      <c r="M7" s="166"/>
      <c r="N7" s="166"/>
      <c r="O7" s="166"/>
      <c r="P7" s="166"/>
      <c r="Q7" s="166"/>
      <c r="R7" s="166"/>
      <c r="S7" s="166"/>
      <c r="T7" s="166"/>
      <c r="U7" s="166"/>
      <c r="V7" s="166"/>
      <c r="W7" s="166"/>
      <c r="X7" s="166"/>
      <c r="Y7" s="167"/>
      <c r="Z7" s="117"/>
    </row>
    <row r="8" spans="1:26" ht="21" customHeight="1">
      <c r="A8" s="71">
        <v>4</v>
      </c>
      <c r="B8" s="137" t="s">
        <v>115</v>
      </c>
      <c r="C8" s="137"/>
      <c r="D8" s="137"/>
      <c r="E8" s="137"/>
      <c r="F8" s="1"/>
      <c r="G8" s="165" t="str">
        <f>CONCATENATE(DATA!D5)</f>
        <v>KURICHEDU</v>
      </c>
      <c r="H8" s="166"/>
      <c r="I8" s="166"/>
      <c r="J8" s="166"/>
      <c r="K8" s="166"/>
      <c r="L8" s="166"/>
      <c r="M8" s="166"/>
      <c r="N8" s="166"/>
      <c r="O8" s="166"/>
      <c r="P8" s="166"/>
      <c r="Q8" s="166"/>
      <c r="R8" s="166"/>
      <c r="S8" s="166"/>
      <c r="T8" s="166"/>
      <c r="U8" s="166"/>
      <c r="V8" s="166"/>
      <c r="W8" s="166"/>
      <c r="X8" s="166"/>
      <c r="Y8" s="167"/>
      <c r="Z8" s="117"/>
    </row>
    <row r="9" spans="1:25" ht="32.25" customHeight="1">
      <c r="A9" s="71">
        <v>5</v>
      </c>
      <c r="B9" s="141" t="s">
        <v>116</v>
      </c>
      <c r="C9" s="141"/>
      <c r="D9" s="141"/>
      <c r="E9" s="141"/>
      <c r="F9" s="1"/>
      <c r="G9" s="150" t="str">
        <f>CONCATENATE(DATA!B38,DATA!D38,,M2," ",DATA!D39,,M2," ",DATA!D40,,," ",DATA!B40,,M2," ",DATA!D41," ",DATA!B41,,M2," ",DATA!D42," ",DATA!B42," ",N2,)</f>
        <v>H.NO.1-131, KOTA BAZAAR, KURICHEDU VILLAGE, KURICHEDU MANDAL , PRAKASAM DISTRICT .</v>
      </c>
      <c r="H9" s="151"/>
      <c r="I9" s="151"/>
      <c r="J9" s="151"/>
      <c r="K9" s="151"/>
      <c r="L9" s="151"/>
      <c r="M9" s="151"/>
      <c r="N9" s="151"/>
      <c r="O9" s="151"/>
      <c r="P9" s="151"/>
      <c r="Q9" s="151"/>
      <c r="R9" s="151"/>
      <c r="S9" s="151"/>
      <c r="T9" s="151"/>
      <c r="U9" s="151"/>
      <c r="V9" s="151"/>
      <c r="W9" s="151"/>
      <c r="X9" s="151"/>
      <c r="Y9" s="152"/>
    </row>
    <row r="10" spans="1:25" ht="42.75" customHeight="1">
      <c r="A10" s="71">
        <v>6</v>
      </c>
      <c r="B10" s="141" t="s">
        <v>117</v>
      </c>
      <c r="C10" s="141"/>
      <c r="D10" s="141"/>
      <c r="E10" s="141"/>
      <c r="F10" s="1"/>
      <c r="G10" s="153">
        <f>IF(DATA!D15="YES",DATA!G2,IF(DATA!D15="NO",'APPENDIX-II'!M10))</f>
        <v>0</v>
      </c>
      <c r="H10" s="154"/>
      <c r="I10" s="154"/>
      <c r="J10" s="154"/>
      <c r="K10" s="154"/>
      <c r="L10" s="154"/>
      <c r="M10" s="154"/>
      <c r="N10" s="154"/>
      <c r="O10" s="154"/>
      <c r="P10" s="154"/>
      <c r="Q10" s="154"/>
      <c r="R10" s="154"/>
      <c r="S10" s="154"/>
      <c r="T10" s="154"/>
      <c r="U10" s="154"/>
      <c r="V10" s="154"/>
      <c r="W10" s="155"/>
      <c r="X10" s="155"/>
      <c r="Y10" s="156"/>
    </row>
    <row r="11" spans="1:25" ht="21.75" customHeight="1">
      <c r="A11" s="71">
        <v>7</v>
      </c>
      <c r="B11" s="137" t="s">
        <v>118</v>
      </c>
      <c r="C11" s="137"/>
      <c r="D11" s="137"/>
      <c r="E11" s="137"/>
      <c r="F11" s="1"/>
      <c r="G11" s="142" t="str">
        <f>DATA!D29</f>
        <v>At Home</v>
      </c>
      <c r="H11" s="142"/>
      <c r="I11" s="142"/>
      <c r="J11" s="142"/>
      <c r="K11" s="142"/>
      <c r="L11" s="142"/>
      <c r="M11" s="142"/>
      <c r="N11" s="142"/>
      <c r="O11" s="142"/>
      <c r="P11" s="142"/>
      <c r="Q11" s="142"/>
      <c r="R11" s="142"/>
      <c r="S11" s="142"/>
      <c r="T11" s="142"/>
      <c r="U11" s="142"/>
      <c r="V11" s="142"/>
      <c r="W11" s="142"/>
      <c r="X11" s="142"/>
      <c r="Y11" s="142"/>
    </row>
    <row r="12" spans="1:25" ht="30" customHeight="1">
      <c r="A12" s="71">
        <v>8</v>
      </c>
      <c r="B12" s="137" t="s">
        <v>119</v>
      </c>
      <c r="C12" s="137"/>
      <c r="D12" s="137"/>
      <c r="E12" s="137"/>
      <c r="F12" s="1"/>
      <c r="G12" s="160" t="str">
        <f>CONCATENATE(DATA!D19," ",,'APPENDIX-II'!M12,DATA!B21," ",DATA!D21," ",DATA!B22," ",DATA!D22,)</f>
        <v>HYSTERO SCOPY &amp; ENDOMATRIAL BIOPSY PERIOD OF TREATMNET                     FROM 20.03.2018 TO 25.03.2018</v>
      </c>
      <c r="H12" s="160"/>
      <c r="I12" s="160"/>
      <c r="J12" s="160"/>
      <c r="K12" s="160"/>
      <c r="L12" s="160"/>
      <c r="M12" s="160"/>
      <c r="N12" s="160"/>
      <c r="O12" s="160"/>
      <c r="P12" s="160"/>
      <c r="Q12" s="160"/>
      <c r="R12" s="160"/>
      <c r="S12" s="160"/>
      <c r="T12" s="160"/>
      <c r="U12" s="160"/>
      <c r="V12" s="160"/>
      <c r="W12" s="160"/>
      <c r="X12" s="160"/>
      <c r="Y12" s="160"/>
    </row>
    <row r="13" spans="1:25" ht="15" customHeight="1">
      <c r="A13" s="142">
        <v>9</v>
      </c>
      <c r="B13" s="138" t="s">
        <v>120</v>
      </c>
      <c r="C13" s="138"/>
      <c r="D13" s="138"/>
      <c r="E13" s="138"/>
      <c r="F13" s="139"/>
      <c r="G13" s="161" t="s">
        <v>129</v>
      </c>
      <c r="H13" s="161"/>
      <c r="I13" s="161"/>
      <c r="J13" s="161"/>
      <c r="K13" s="161"/>
      <c r="L13" s="161"/>
      <c r="M13" s="161"/>
      <c r="N13" s="161"/>
      <c r="O13" s="161"/>
      <c r="P13" s="161"/>
      <c r="Q13" s="161"/>
      <c r="R13" s="161"/>
      <c r="S13" s="161"/>
      <c r="T13" s="161"/>
      <c r="U13" s="161"/>
      <c r="V13" s="161"/>
      <c r="W13" s="161"/>
      <c r="X13" s="161"/>
      <c r="Y13" s="161"/>
    </row>
    <row r="14" spans="1:25" ht="15" customHeight="1">
      <c r="A14" s="142"/>
      <c r="B14" s="138"/>
      <c r="C14" s="138"/>
      <c r="D14" s="138"/>
      <c r="E14" s="138"/>
      <c r="F14" s="139"/>
      <c r="G14" s="161"/>
      <c r="H14" s="161"/>
      <c r="I14" s="161"/>
      <c r="J14" s="161"/>
      <c r="K14" s="161"/>
      <c r="L14" s="161"/>
      <c r="M14" s="161"/>
      <c r="N14" s="161"/>
      <c r="O14" s="161"/>
      <c r="P14" s="161"/>
      <c r="Q14" s="161"/>
      <c r="R14" s="161"/>
      <c r="S14" s="161"/>
      <c r="T14" s="161"/>
      <c r="U14" s="161"/>
      <c r="V14" s="161"/>
      <c r="W14" s="161"/>
      <c r="X14" s="161"/>
      <c r="Y14" s="161"/>
    </row>
    <row r="15" spans="1:25" ht="15" customHeight="1">
      <c r="A15" s="142"/>
      <c r="B15" s="138"/>
      <c r="C15" s="138"/>
      <c r="D15" s="138"/>
      <c r="E15" s="138"/>
      <c r="F15" s="139"/>
      <c r="G15" s="161"/>
      <c r="H15" s="161"/>
      <c r="I15" s="161"/>
      <c r="J15" s="161"/>
      <c r="K15" s="161"/>
      <c r="L15" s="161"/>
      <c r="M15" s="161"/>
      <c r="N15" s="161"/>
      <c r="O15" s="161"/>
      <c r="P15" s="161"/>
      <c r="Q15" s="161"/>
      <c r="R15" s="161"/>
      <c r="S15" s="161"/>
      <c r="T15" s="161"/>
      <c r="U15" s="161"/>
      <c r="V15" s="161"/>
      <c r="W15" s="161"/>
      <c r="X15" s="161"/>
      <c r="Y15" s="161"/>
    </row>
    <row r="16" spans="1:25" ht="15" customHeight="1">
      <c r="A16" s="142"/>
      <c r="B16" s="138"/>
      <c r="C16" s="138"/>
      <c r="D16" s="138"/>
      <c r="E16" s="138"/>
      <c r="F16" s="139"/>
      <c r="G16" s="161"/>
      <c r="H16" s="161"/>
      <c r="I16" s="161"/>
      <c r="J16" s="161"/>
      <c r="K16" s="161"/>
      <c r="L16" s="161"/>
      <c r="M16" s="161"/>
      <c r="N16" s="161"/>
      <c r="O16" s="161"/>
      <c r="P16" s="161"/>
      <c r="Q16" s="161"/>
      <c r="R16" s="161"/>
      <c r="S16" s="161"/>
      <c r="T16" s="161"/>
      <c r="U16" s="161"/>
      <c r="V16" s="161"/>
      <c r="W16" s="161"/>
      <c r="X16" s="161"/>
      <c r="Y16" s="161"/>
    </row>
    <row r="17" spans="1:25" ht="15" customHeight="1">
      <c r="A17" s="142"/>
      <c r="B17" s="138"/>
      <c r="C17" s="138"/>
      <c r="D17" s="138"/>
      <c r="E17" s="138"/>
      <c r="F17" s="139"/>
      <c r="G17" s="161"/>
      <c r="H17" s="161"/>
      <c r="I17" s="161"/>
      <c r="J17" s="161"/>
      <c r="K17" s="161"/>
      <c r="L17" s="161"/>
      <c r="M17" s="161"/>
      <c r="N17" s="161"/>
      <c r="O17" s="161"/>
      <c r="P17" s="161"/>
      <c r="Q17" s="161"/>
      <c r="R17" s="161"/>
      <c r="S17" s="161"/>
      <c r="T17" s="161"/>
      <c r="U17" s="161"/>
      <c r="V17" s="161"/>
      <c r="W17" s="161"/>
      <c r="X17" s="161"/>
      <c r="Y17" s="161"/>
    </row>
    <row r="18" spans="1:25" ht="19.5" customHeight="1">
      <c r="A18" s="1">
        <v>10</v>
      </c>
      <c r="B18" s="137" t="s">
        <v>121</v>
      </c>
      <c r="C18" s="137"/>
      <c r="D18" s="137"/>
      <c r="E18" s="137"/>
      <c r="F18" s="1"/>
      <c r="G18" s="149">
        <f>DATA!D27</f>
        <v>55000</v>
      </c>
      <c r="H18" s="149"/>
      <c r="I18" s="149"/>
      <c r="J18" s="149"/>
      <c r="K18" s="149"/>
      <c r="L18" s="62"/>
      <c r="M18" s="62"/>
      <c r="N18" s="62"/>
      <c r="O18" s="62"/>
      <c r="P18" s="62"/>
      <c r="Q18" s="62"/>
      <c r="R18" s="62"/>
      <c r="S18" s="62"/>
      <c r="T18" s="62"/>
      <c r="U18" s="62"/>
      <c r="V18" s="86"/>
      <c r="W18" s="87" t="s">
        <v>259</v>
      </c>
      <c r="X18" s="21"/>
      <c r="Y18" s="88" t="s">
        <v>260</v>
      </c>
    </row>
    <row r="19" spans="1:25" ht="12" customHeight="1">
      <c r="A19" s="142">
        <v>11</v>
      </c>
      <c r="B19" s="143" t="s">
        <v>122</v>
      </c>
      <c r="C19" s="143"/>
      <c r="D19" s="143"/>
      <c r="E19" s="143"/>
      <c r="F19" s="1"/>
      <c r="G19" s="144" t="str">
        <f>'DDO COVERING LETTER'!B46</f>
        <v>Check list</v>
      </c>
      <c r="H19" s="144"/>
      <c r="I19" s="144"/>
      <c r="J19" s="144"/>
      <c r="K19" s="144"/>
      <c r="L19" s="1"/>
      <c r="M19" s="1"/>
      <c r="N19" s="1"/>
      <c r="O19" s="1"/>
      <c r="P19" s="1"/>
      <c r="Q19" s="1"/>
      <c r="R19" s="1"/>
      <c r="S19" s="1"/>
      <c r="T19" s="1"/>
      <c r="U19" s="1" t="s">
        <v>33</v>
      </c>
      <c r="V19" s="85"/>
      <c r="W19" s="87" t="s">
        <v>259</v>
      </c>
      <c r="X19" s="21"/>
      <c r="Y19" s="88" t="s">
        <v>260</v>
      </c>
    </row>
    <row r="20" spans="1:25" ht="12" customHeight="1">
      <c r="A20" s="142"/>
      <c r="B20" s="143"/>
      <c r="C20" s="143"/>
      <c r="D20" s="143"/>
      <c r="E20" s="143"/>
      <c r="F20" s="1"/>
      <c r="G20" s="144" t="str">
        <f>'DDO COVERING LETTER'!B47</f>
        <v>Appendix-II</v>
      </c>
      <c r="H20" s="144"/>
      <c r="I20" s="144"/>
      <c r="J20" s="144"/>
      <c r="K20" s="144"/>
      <c r="L20" s="1"/>
      <c r="M20" s="1"/>
      <c r="N20" s="1"/>
      <c r="O20" s="1"/>
      <c r="P20" s="1"/>
      <c r="Q20" s="1"/>
      <c r="R20" s="1"/>
      <c r="S20" s="1"/>
      <c r="T20" s="1"/>
      <c r="U20" s="1"/>
      <c r="V20" s="85"/>
      <c r="W20" s="87" t="s">
        <v>259</v>
      </c>
      <c r="X20" s="21"/>
      <c r="Y20" s="88" t="s">
        <v>260</v>
      </c>
    </row>
    <row r="21" spans="1:25" ht="12" customHeight="1">
      <c r="A21" s="142"/>
      <c r="B21" s="143"/>
      <c r="C21" s="143"/>
      <c r="D21" s="143"/>
      <c r="E21" s="143"/>
      <c r="F21" s="1"/>
      <c r="G21" s="144" t="str">
        <f>'DDO COVERING LETTER'!B48</f>
        <v>Non Drawn certificate</v>
      </c>
      <c r="H21" s="144"/>
      <c r="I21" s="144"/>
      <c r="J21" s="144"/>
      <c r="K21" s="144"/>
      <c r="L21" s="1"/>
      <c r="M21" s="1"/>
      <c r="N21" s="1"/>
      <c r="O21" s="1"/>
      <c r="P21" s="1"/>
      <c r="Q21" s="1"/>
      <c r="R21" s="1"/>
      <c r="S21" s="1"/>
      <c r="T21" s="1"/>
      <c r="U21" s="1"/>
      <c r="V21" s="85"/>
      <c r="W21" s="87" t="s">
        <v>259</v>
      </c>
      <c r="X21" s="21"/>
      <c r="Y21" s="88" t="s">
        <v>260</v>
      </c>
    </row>
    <row r="22" spans="1:25" ht="12" customHeight="1">
      <c r="A22" s="142"/>
      <c r="B22" s="143"/>
      <c r="C22" s="143"/>
      <c r="D22" s="143"/>
      <c r="E22" s="143"/>
      <c r="F22" s="1"/>
      <c r="G22" s="144" t="str">
        <f>'DDO COVERING LETTER'!B49</f>
        <v>Hospital Recognition copy</v>
      </c>
      <c r="H22" s="144"/>
      <c r="I22" s="144"/>
      <c r="J22" s="144"/>
      <c r="K22" s="144"/>
      <c r="L22" s="1"/>
      <c r="M22" s="1"/>
      <c r="N22" s="1"/>
      <c r="O22" s="1"/>
      <c r="P22" s="1"/>
      <c r="Q22" s="1"/>
      <c r="R22" s="1"/>
      <c r="S22" s="1"/>
      <c r="T22" s="1"/>
      <c r="U22" s="1"/>
      <c r="V22" s="85"/>
      <c r="W22" s="87" t="s">
        <v>259</v>
      </c>
      <c r="X22" s="21"/>
      <c r="Y22" s="88" t="s">
        <v>260</v>
      </c>
    </row>
    <row r="23" spans="1:25" ht="12" customHeight="1">
      <c r="A23" s="142"/>
      <c r="B23" s="143"/>
      <c r="C23" s="143"/>
      <c r="D23" s="143"/>
      <c r="E23" s="143"/>
      <c r="F23" s="1"/>
      <c r="G23" s="144" t="str">
        <f>'DDO COVERING LETTER'!B50</f>
        <v>Emergency certificate</v>
      </c>
      <c r="H23" s="144"/>
      <c r="I23" s="144"/>
      <c r="J23" s="144"/>
      <c r="K23" s="144"/>
      <c r="L23" s="1"/>
      <c r="M23" s="1"/>
      <c r="N23" s="1"/>
      <c r="O23" s="1"/>
      <c r="P23" s="1"/>
      <c r="Q23" s="1"/>
      <c r="R23" s="1"/>
      <c r="S23" s="1"/>
      <c r="T23" s="1"/>
      <c r="U23" s="1"/>
      <c r="V23" s="85"/>
      <c r="W23" s="87" t="s">
        <v>259</v>
      </c>
      <c r="X23" s="21"/>
      <c r="Y23" s="88" t="s">
        <v>260</v>
      </c>
    </row>
    <row r="24" spans="1:25" ht="12" customHeight="1">
      <c r="A24" s="142"/>
      <c r="B24" s="143"/>
      <c r="C24" s="143"/>
      <c r="D24" s="143"/>
      <c r="E24" s="143"/>
      <c r="F24" s="1"/>
      <c r="G24" s="144" t="str">
        <f>'DDO COVERING LETTER'!B51</f>
        <v>Essentiality certificate </v>
      </c>
      <c r="H24" s="144"/>
      <c r="I24" s="144"/>
      <c r="J24" s="144"/>
      <c r="K24" s="144"/>
      <c r="L24" s="1"/>
      <c r="M24" s="1"/>
      <c r="N24" s="1"/>
      <c r="O24" s="1"/>
      <c r="P24" s="1"/>
      <c r="Q24" s="1"/>
      <c r="R24" s="1"/>
      <c r="S24" s="1"/>
      <c r="T24" s="1"/>
      <c r="U24" s="1"/>
      <c r="V24" s="85"/>
      <c r="W24" s="87" t="s">
        <v>259</v>
      </c>
      <c r="X24" s="21"/>
      <c r="Y24" s="88" t="s">
        <v>260</v>
      </c>
    </row>
    <row r="25" spans="1:25" ht="12" customHeight="1">
      <c r="A25" s="142"/>
      <c r="B25" s="143"/>
      <c r="C25" s="143"/>
      <c r="D25" s="143"/>
      <c r="E25" s="143"/>
      <c r="F25" s="1"/>
      <c r="G25" s="144" t="str">
        <f>'DDO COVERING LETTER'!B52</f>
        <v>Discharge summary</v>
      </c>
      <c r="H25" s="144"/>
      <c r="I25" s="144"/>
      <c r="J25" s="144"/>
      <c r="K25" s="144"/>
      <c r="L25" s="1"/>
      <c r="M25" s="1"/>
      <c r="N25" s="1"/>
      <c r="O25" s="1"/>
      <c r="P25" s="1"/>
      <c r="Q25" s="1"/>
      <c r="R25" s="1"/>
      <c r="S25" s="1"/>
      <c r="T25" s="1"/>
      <c r="U25" s="1"/>
      <c r="V25" s="85"/>
      <c r="W25" s="87" t="s">
        <v>259</v>
      </c>
      <c r="X25" s="21"/>
      <c r="Y25" s="88" t="s">
        <v>260</v>
      </c>
    </row>
    <row r="26" spans="1:25" ht="12" customHeight="1">
      <c r="A26" s="142"/>
      <c r="B26" s="143"/>
      <c r="C26" s="143"/>
      <c r="D26" s="143"/>
      <c r="E26" s="143"/>
      <c r="F26" s="1"/>
      <c r="G26" s="144" t="str">
        <f>'DDO COVERING LETTER'!B53</f>
        <v>Original medical bills</v>
      </c>
      <c r="H26" s="144"/>
      <c r="I26" s="144"/>
      <c r="J26" s="144"/>
      <c r="K26" s="144"/>
      <c r="L26" s="1"/>
      <c r="M26" s="1"/>
      <c r="N26" s="1"/>
      <c r="O26" s="1"/>
      <c r="P26" s="1"/>
      <c r="Q26" s="1"/>
      <c r="R26" s="1"/>
      <c r="S26" s="1"/>
      <c r="T26" s="1"/>
      <c r="U26" s="1"/>
      <c r="V26" s="85"/>
      <c r="W26" s="87" t="s">
        <v>259</v>
      </c>
      <c r="X26" s="21"/>
      <c r="Y26" s="88" t="s">
        <v>260</v>
      </c>
    </row>
    <row r="27" spans="1:25" ht="12" customHeight="1">
      <c r="A27" s="142"/>
      <c r="B27" s="143"/>
      <c r="C27" s="143"/>
      <c r="D27" s="143"/>
      <c r="E27" s="143"/>
      <c r="F27" s="1"/>
      <c r="G27" s="144" t="str">
        <f>'DDO COVERING LETTER'!B54</f>
        <v>DEPENDENT CERTIFICATE</v>
      </c>
      <c r="H27" s="144"/>
      <c r="I27" s="144"/>
      <c r="J27" s="144"/>
      <c r="K27" s="144"/>
      <c r="L27" s="1"/>
      <c r="M27" s="1"/>
      <c r="N27" s="1"/>
      <c r="O27" s="1"/>
      <c r="P27" s="1"/>
      <c r="Q27" s="1"/>
      <c r="R27" s="1"/>
      <c r="S27" s="1"/>
      <c r="T27" s="1"/>
      <c r="U27" s="1"/>
      <c r="V27" s="85"/>
      <c r="W27" s="87" t="s">
        <v>259</v>
      </c>
      <c r="X27" s="21"/>
      <c r="Y27" s="88" t="s">
        <v>260</v>
      </c>
    </row>
    <row r="28" spans="1:25" s="72" customFormat="1" ht="12" customHeight="1">
      <c r="A28" s="142"/>
      <c r="B28" s="143"/>
      <c r="C28" s="143"/>
      <c r="D28" s="143"/>
      <c r="E28" s="143"/>
      <c r="F28" s="1"/>
      <c r="G28" s="157" t="str">
        <f>'DDO COVERING LETTER'!B56</f>
        <v>P.P.O COPY</v>
      </c>
      <c r="H28" s="158"/>
      <c r="I28" s="158"/>
      <c r="J28" s="158"/>
      <c r="K28" s="159"/>
      <c r="L28" s="1"/>
      <c r="M28" s="1"/>
      <c r="N28" s="1"/>
      <c r="O28" s="1"/>
      <c r="P28" s="1"/>
      <c r="Q28" s="1"/>
      <c r="R28" s="1"/>
      <c r="S28" s="1"/>
      <c r="T28" s="1"/>
      <c r="U28" s="1"/>
      <c r="V28" s="85"/>
      <c r="W28" s="87" t="s">
        <v>259</v>
      </c>
      <c r="X28" s="21"/>
      <c r="Y28" s="88" t="s">
        <v>260</v>
      </c>
    </row>
    <row r="29" spans="1:25" s="72" customFormat="1" ht="12" customHeight="1">
      <c r="A29" s="142"/>
      <c r="B29" s="143"/>
      <c r="C29" s="143"/>
      <c r="D29" s="143"/>
      <c r="E29" s="143"/>
      <c r="F29" s="1"/>
      <c r="G29" s="157" t="str">
        <f>'DDO COVERING LETTER'!B57</f>
        <v>Spell of claim certificate</v>
      </c>
      <c r="H29" s="158"/>
      <c r="I29" s="158"/>
      <c r="J29" s="158"/>
      <c r="K29" s="159"/>
      <c r="L29" s="1"/>
      <c r="M29" s="1"/>
      <c r="N29" s="1"/>
      <c r="O29" s="1"/>
      <c r="P29" s="1"/>
      <c r="Q29" s="1"/>
      <c r="R29" s="1"/>
      <c r="S29" s="1"/>
      <c r="T29" s="1"/>
      <c r="U29" s="1"/>
      <c r="V29" s="85"/>
      <c r="W29" s="87" t="s">
        <v>259</v>
      </c>
      <c r="X29" s="21"/>
      <c r="Y29" s="88" t="s">
        <v>260</v>
      </c>
    </row>
    <row r="30" spans="1:25" ht="12" customHeight="1">
      <c r="A30" s="142"/>
      <c r="B30" s="143"/>
      <c r="C30" s="143"/>
      <c r="D30" s="143"/>
      <c r="E30" s="143"/>
      <c r="F30" s="1"/>
      <c r="G30" s="144">
        <f>'DDO COVERING LETTER'!B59</f>
        <v>0</v>
      </c>
      <c r="H30" s="144"/>
      <c r="I30" s="144"/>
      <c r="J30" s="144"/>
      <c r="K30" s="144"/>
      <c r="L30" s="1"/>
      <c r="M30" s="1"/>
      <c r="N30" s="1"/>
      <c r="O30" s="1"/>
      <c r="P30" s="1"/>
      <c r="Q30" s="1"/>
      <c r="R30" s="1"/>
      <c r="S30" s="1"/>
      <c r="T30" s="1"/>
      <c r="U30" s="1"/>
      <c r="V30" s="85"/>
      <c r="W30" s="87" t="s">
        <v>259</v>
      </c>
      <c r="X30" s="21"/>
      <c r="Y30" s="88" t="s">
        <v>260</v>
      </c>
    </row>
    <row r="31" spans="1:25" ht="12" customHeight="1">
      <c r="A31" s="142"/>
      <c r="B31" s="143"/>
      <c r="C31" s="143"/>
      <c r="D31" s="143"/>
      <c r="E31" s="143"/>
      <c r="F31" s="1"/>
      <c r="G31" s="144">
        <f>'DDO COVERING LETTER'!B61</f>
        <v>0</v>
      </c>
      <c r="H31" s="144"/>
      <c r="I31" s="144"/>
      <c r="J31" s="144"/>
      <c r="K31" s="144"/>
      <c r="L31" s="1"/>
      <c r="M31" s="1"/>
      <c r="N31" s="1"/>
      <c r="O31" s="1"/>
      <c r="P31" s="1"/>
      <c r="Q31" s="1"/>
      <c r="R31" s="1"/>
      <c r="S31" s="1"/>
      <c r="T31" s="1"/>
      <c r="U31" s="1"/>
      <c r="V31" s="85"/>
      <c r="W31" s="89" t="s">
        <v>259</v>
      </c>
      <c r="X31" s="90"/>
      <c r="Y31" s="91" t="s">
        <v>260</v>
      </c>
    </row>
    <row r="32" spans="1:11" ht="16.5" customHeight="1">
      <c r="A32" s="21"/>
      <c r="B32" s="16"/>
      <c r="C32" s="16"/>
      <c r="D32" s="16"/>
      <c r="E32" s="16"/>
      <c r="F32" s="8"/>
      <c r="G32" s="16"/>
      <c r="H32" s="16"/>
      <c r="I32" s="16"/>
      <c r="J32" s="16"/>
      <c r="K32" s="16"/>
    </row>
    <row r="33" spans="4:9" ht="15.75">
      <c r="D33" s="148" t="s">
        <v>131</v>
      </c>
      <c r="E33" s="148"/>
      <c r="F33" s="148"/>
      <c r="G33" s="148"/>
      <c r="H33" s="148"/>
      <c r="I33" s="148"/>
    </row>
    <row r="35" spans="2:11" ht="15.75">
      <c r="B35" s="19"/>
      <c r="C35" s="147" t="s">
        <v>132</v>
      </c>
      <c r="D35" s="147"/>
      <c r="E35" s="147"/>
      <c r="F35" s="147"/>
      <c r="G35" s="147"/>
      <c r="H35" s="147"/>
      <c r="I35" s="147"/>
      <c r="J35" s="147"/>
      <c r="K35" s="147"/>
    </row>
    <row r="36" spans="2:11" ht="15.75">
      <c r="B36" s="147" t="s">
        <v>133</v>
      </c>
      <c r="C36" s="147"/>
      <c r="D36" s="147"/>
      <c r="E36" s="147"/>
      <c r="F36" s="147"/>
      <c r="G36" s="147"/>
      <c r="H36" s="147"/>
      <c r="I36" s="147"/>
      <c r="J36" s="147"/>
      <c r="K36" s="147"/>
    </row>
    <row r="37" spans="2:11" ht="15.75">
      <c r="B37" s="147" t="s">
        <v>134</v>
      </c>
      <c r="C37" s="147"/>
      <c r="D37" s="147"/>
      <c r="E37" s="147"/>
      <c r="F37" s="147"/>
      <c r="G37" s="147"/>
      <c r="H37" s="147"/>
      <c r="I37" s="147"/>
      <c r="J37" s="147"/>
      <c r="K37" s="147"/>
    </row>
    <row r="38" spans="2:11" ht="15">
      <c r="B38" s="17"/>
      <c r="C38" s="17"/>
      <c r="D38" s="17"/>
      <c r="E38" s="17"/>
      <c r="F38" s="17"/>
      <c r="G38" s="17"/>
      <c r="H38" s="17"/>
      <c r="I38" s="17"/>
      <c r="J38" s="17"/>
      <c r="K38" s="17"/>
    </row>
    <row r="40" spans="2:11" ht="15">
      <c r="B40" s="136" t="s">
        <v>104</v>
      </c>
      <c r="C40" s="136"/>
      <c r="D40" s="136"/>
      <c r="E40" s="136"/>
      <c r="G40" s="136" t="s">
        <v>135</v>
      </c>
      <c r="H40" s="136"/>
      <c r="I40" s="136"/>
      <c r="J40" s="136"/>
      <c r="K40" s="136"/>
    </row>
  </sheetData>
  <sheetProtection/>
  <mergeCells count="50">
    <mergeCell ref="G31:K31"/>
    <mergeCell ref="B8:E8"/>
    <mergeCell ref="B9:E9"/>
    <mergeCell ref="G9:Y9"/>
    <mergeCell ref="G10:Y10"/>
    <mergeCell ref="G29:K29"/>
    <mergeCell ref="G11:Y11"/>
    <mergeCell ref="G12:Y12"/>
    <mergeCell ref="G13:Y17"/>
    <mergeCell ref="G27:K27"/>
    <mergeCell ref="G28:K28"/>
    <mergeCell ref="G8:Y8"/>
    <mergeCell ref="G22:K22"/>
    <mergeCell ref="G23:K23"/>
    <mergeCell ref="G24:K24"/>
    <mergeCell ref="G25:K25"/>
    <mergeCell ref="G26:K26"/>
    <mergeCell ref="B36:K36"/>
    <mergeCell ref="B37:K37"/>
    <mergeCell ref="B40:E40"/>
    <mergeCell ref="G40:K40"/>
    <mergeCell ref="D33:I33"/>
    <mergeCell ref="C35:K35"/>
    <mergeCell ref="A19:A31"/>
    <mergeCell ref="B19:E31"/>
    <mergeCell ref="Z5:Z8"/>
    <mergeCell ref="G30:K30"/>
    <mergeCell ref="A2:K2"/>
    <mergeCell ref="A3:K3"/>
    <mergeCell ref="B6:E7"/>
    <mergeCell ref="A6:A7"/>
    <mergeCell ref="F6:F7"/>
    <mergeCell ref="B10:E10"/>
    <mergeCell ref="B18:E18"/>
    <mergeCell ref="G19:K19"/>
    <mergeCell ref="G18:K18"/>
    <mergeCell ref="A13:A17"/>
    <mergeCell ref="G20:K20"/>
    <mergeCell ref="G21:K21"/>
    <mergeCell ref="A1:K1"/>
    <mergeCell ref="B11:E11"/>
    <mergeCell ref="B12:E12"/>
    <mergeCell ref="B13:E17"/>
    <mergeCell ref="F13:F17"/>
    <mergeCell ref="B5:E5"/>
    <mergeCell ref="B4:E4"/>
    <mergeCell ref="G4:Y4"/>
    <mergeCell ref="G5:Y5"/>
    <mergeCell ref="K7:Y7"/>
    <mergeCell ref="K6:Y6"/>
  </mergeCells>
  <hyperlinks>
    <hyperlink ref="Z5:Z8" location="DATA!S4" display="GO TO DATA"/>
  </hyperlinks>
  <printOptions/>
  <pageMargins left="0.25" right="0.25" top="0.75" bottom="0.75" header="0.3" footer="0.3"/>
  <pageSetup horizontalDpi="600" verticalDpi="600" orientation="portrait" paperSize="9" r:id="rId1"/>
  <ignoredErrors>
    <ignoredError sqref="G29" formula="1"/>
  </ignoredErrors>
</worksheet>
</file>

<file path=xl/worksheets/sheet6.xml><?xml version="1.0" encoding="utf-8"?>
<worksheet xmlns="http://schemas.openxmlformats.org/spreadsheetml/2006/main" xmlns:r="http://schemas.openxmlformats.org/officeDocument/2006/relationships">
  <dimension ref="B1:Z48"/>
  <sheetViews>
    <sheetView zoomScalePageLayoutView="0" workbookViewId="0" topLeftCell="A7">
      <selection activeCell="U2" sqref="U2:V4"/>
    </sheetView>
  </sheetViews>
  <sheetFormatPr defaultColWidth="9.140625" defaultRowHeight="15"/>
  <cols>
    <col min="10" max="13" width="9.140625" style="0" hidden="1" customWidth="1"/>
    <col min="14" max="14" width="20.00390625" style="0" hidden="1" customWidth="1"/>
    <col min="15" max="18" width="9.140625" style="0" hidden="1" customWidth="1"/>
    <col min="19" max="20" width="0" style="0" hidden="1" customWidth="1"/>
    <col min="26" max="26" width="0" style="0" hidden="1" customWidth="1"/>
  </cols>
  <sheetData>
    <row r="1" ht="15">
      <c r="K1" s="56"/>
    </row>
    <row r="2" spans="2:22" ht="21">
      <c r="B2" s="171" t="s">
        <v>372</v>
      </c>
      <c r="C2" s="171"/>
      <c r="D2" s="171"/>
      <c r="E2" s="171"/>
      <c r="F2" s="171"/>
      <c r="G2" s="171"/>
      <c r="H2" s="171"/>
      <c r="I2" s="171"/>
      <c r="U2" s="168" t="s">
        <v>370</v>
      </c>
      <c r="V2" s="168"/>
    </row>
    <row r="3" spans="2:22" ht="18.75">
      <c r="B3" s="172" t="s">
        <v>403</v>
      </c>
      <c r="C3" s="172"/>
      <c r="D3" s="172"/>
      <c r="E3" s="172"/>
      <c r="F3" s="172"/>
      <c r="G3" s="172"/>
      <c r="H3" s="172"/>
      <c r="I3" s="172"/>
      <c r="N3" s="170"/>
      <c r="U3" s="168"/>
      <c r="V3" s="168"/>
    </row>
    <row r="4" spans="2:22" ht="15">
      <c r="B4" s="55"/>
      <c r="C4" s="55"/>
      <c r="D4" s="55"/>
      <c r="E4" s="55"/>
      <c r="F4" s="55"/>
      <c r="G4" s="55"/>
      <c r="H4" s="55"/>
      <c r="I4" s="55"/>
      <c r="N4" s="170"/>
      <c r="U4" s="168"/>
      <c r="V4" s="168"/>
    </row>
    <row r="5" spans="2:14" ht="15">
      <c r="B5" s="55"/>
      <c r="C5" s="55"/>
      <c r="D5" s="55"/>
      <c r="E5" s="55"/>
      <c r="F5" s="55"/>
      <c r="G5" s="55"/>
      <c r="H5" s="55"/>
      <c r="I5" s="55"/>
      <c r="N5" s="170"/>
    </row>
    <row r="6" spans="2:14" ht="15" customHeight="1">
      <c r="B6" s="173" t="str">
        <f>#VALUE!</f>
        <v>    I, Sri K.RAMESH ,  S.G.Teacher , MPP School , KURICHEDU  Vil / Town ,Kurichedu Mandal ,Prakasam District,Receiving the Family /Service pension  vide P.P.O . No.  and  SB Account No: 36652200012456 , Syndicate Bank, Kurichedu , Is here by declare that , I am not claimed previously the amount of Rs.55000 (  Fifty Five Thousands      only) From the department towards the reimbursement of medical expenditure incurred for the disease  HYSTERO SCOPY &amp; ENDOMATRIAL BIOPSY in respect of  my wife  K.SUPRIYA age 40 Years from 20.03.2018 to 25.03.2018 in the Recognised Hospital By the Andhra Pradesh State Government i.e., at  KIMS HOSPITAL North bypass road , Ongole and not received any Part of the above amount so far.</v>
      </c>
      <c r="C6" s="173"/>
      <c r="D6" s="173"/>
      <c r="E6" s="173"/>
      <c r="F6" s="173"/>
      <c r="G6" s="173"/>
      <c r="H6" s="173"/>
      <c r="I6" s="173"/>
      <c r="N6" s="170"/>
    </row>
    <row r="7" spans="2:14" ht="15" customHeight="1">
      <c r="B7" s="173"/>
      <c r="C7" s="173"/>
      <c r="D7" s="173"/>
      <c r="E7" s="173"/>
      <c r="F7" s="173"/>
      <c r="G7" s="173"/>
      <c r="H7" s="173"/>
      <c r="I7" s="173"/>
      <c r="N7" s="170"/>
    </row>
    <row r="8" spans="2:14" ht="15" customHeight="1">
      <c r="B8" s="173"/>
      <c r="C8" s="173"/>
      <c r="D8" s="173"/>
      <c r="E8" s="173"/>
      <c r="F8" s="173"/>
      <c r="G8" s="173"/>
      <c r="H8" s="173"/>
      <c r="I8" s="173"/>
      <c r="N8" s="170"/>
    </row>
    <row r="9" spans="2:14" ht="15" customHeight="1">
      <c r="B9" s="173"/>
      <c r="C9" s="173"/>
      <c r="D9" s="173"/>
      <c r="E9" s="173"/>
      <c r="F9" s="173"/>
      <c r="G9" s="173"/>
      <c r="H9" s="173"/>
      <c r="I9" s="173"/>
      <c r="N9" s="170"/>
    </row>
    <row r="10" spans="2:9" ht="15" customHeight="1">
      <c r="B10" s="173"/>
      <c r="C10" s="173"/>
      <c r="D10" s="173"/>
      <c r="E10" s="173"/>
      <c r="F10" s="173"/>
      <c r="G10" s="173"/>
      <c r="H10" s="173"/>
      <c r="I10" s="173"/>
    </row>
    <row r="11" spans="2:9" ht="15" customHeight="1">
      <c r="B11" s="173"/>
      <c r="C11" s="173"/>
      <c r="D11" s="173"/>
      <c r="E11" s="173"/>
      <c r="F11" s="173"/>
      <c r="G11" s="173"/>
      <c r="H11" s="173"/>
      <c r="I11" s="173"/>
    </row>
    <row r="12" spans="2:9" ht="15" customHeight="1">
      <c r="B12" s="173"/>
      <c r="C12" s="173"/>
      <c r="D12" s="173"/>
      <c r="E12" s="173"/>
      <c r="F12" s="173"/>
      <c r="G12" s="173"/>
      <c r="H12" s="173"/>
      <c r="I12" s="173"/>
    </row>
    <row r="13" spans="2:9" ht="15" customHeight="1">
      <c r="B13" s="173"/>
      <c r="C13" s="173"/>
      <c r="D13" s="173"/>
      <c r="E13" s="173"/>
      <c r="F13" s="173"/>
      <c r="G13" s="173"/>
      <c r="H13" s="173"/>
      <c r="I13" s="173"/>
    </row>
    <row r="14" spans="2:9" ht="15" customHeight="1">
      <c r="B14" s="173"/>
      <c r="C14" s="173"/>
      <c r="D14" s="173"/>
      <c r="E14" s="173"/>
      <c r="F14" s="173"/>
      <c r="G14" s="173"/>
      <c r="H14" s="173"/>
      <c r="I14" s="173"/>
    </row>
    <row r="15" spans="2:12" ht="15" customHeight="1">
      <c r="B15" s="173"/>
      <c r="C15" s="173"/>
      <c r="D15" s="173"/>
      <c r="E15" s="173"/>
      <c r="F15" s="173"/>
      <c r="G15" s="173"/>
      <c r="H15" s="173"/>
      <c r="I15" s="173"/>
      <c r="L15" t="s">
        <v>373</v>
      </c>
    </row>
    <row r="16" spans="2:26" ht="15" customHeight="1">
      <c r="B16" s="173"/>
      <c r="C16" s="173"/>
      <c r="D16" s="173"/>
      <c r="E16" s="173"/>
      <c r="F16" s="173"/>
      <c r="G16" s="173"/>
      <c r="H16" s="173"/>
      <c r="I16" s="173"/>
      <c r="L16" t="s">
        <v>374</v>
      </c>
      <c r="Z16" t="s">
        <v>406</v>
      </c>
    </row>
    <row r="17" spans="2:12" ht="15" customHeight="1">
      <c r="B17" s="173"/>
      <c r="C17" s="173"/>
      <c r="D17" s="173"/>
      <c r="E17" s="173"/>
      <c r="F17" s="173"/>
      <c r="G17" s="173"/>
      <c r="H17" s="173"/>
      <c r="I17" s="173"/>
      <c r="L17" t="s">
        <v>405</v>
      </c>
    </row>
    <row r="18" spans="2:9" ht="15" customHeight="1">
      <c r="B18" s="173"/>
      <c r="C18" s="173"/>
      <c r="D18" s="173"/>
      <c r="E18" s="173"/>
      <c r="F18" s="173"/>
      <c r="G18" s="173"/>
      <c r="H18" s="173"/>
      <c r="I18" s="173"/>
    </row>
    <row r="19" spans="2:12" ht="15" customHeight="1">
      <c r="B19" s="173"/>
      <c r="C19" s="173"/>
      <c r="D19" s="173"/>
      <c r="E19" s="173"/>
      <c r="F19" s="173"/>
      <c r="G19" s="173"/>
      <c r="H19" s="173"/>
      <c r="I19" s="173"/>
      <c r="L19" t="s">
        <v>380</v>
      </c>
    </row>
    <row r="20" spans="2:15" ht="15">
      <c r="B20" s="173"/>
      <c r="C20" s="173"/>
      <c r="D20" s="173"/>
      <c r="E20" s="173"/>
      <c r="F20" s="173"/>
      <c r="G20" s="173"/>
      <c r="H20" s="173"/>
      <c r="I20" s="173"/>
      <c r="N20" s="60" t="s">
        <v>33</v>
      </c>
      <c r="O20" s="60" t="s">
        <v>125</v>
      </c>
    </row>
    <row r="21" spans="2:9" ht="15">
      <c r="B21" s="173"/>
      <c r="C21" s="173"/>
      <c r="D21" s="173"/>
      <c r="E21" s="173"/>
      <c r="F21" s="173"/>
      <c r="G21" s="173"/>
      <c r="H21" s="173"/>
      <c r="I21" s="173"/>
    </row>
    <row r="22" spans="2:9" ht="15">
      <c r="B22" s="173"/>
      <c r="C22" s="173"/>
      <c r="D22" s="173"/>
      <c r="E22" s="173"/>
      <c r="F22" s="173"/>
      <c r="G22" s="173"/>
      <c r="H22" s="173"/>
      <c r="I22" s="173"/>
    </row>
    <row r="23" spans="2:13" ht="15">
      <c r="B23" s="173"/>
      <c r="C23" s="173"/>
      <c r="D23" s="173"/>
      <c r="E23" s="173"/>
      <c r="F23" s="173"/>
      <c r="G23" s="173"/>
      <c r="H23" s="173"/>
      <c r="I23" s="173"/>
      <c r="M23" t="s">
        <v>381</v>
      </c>
    </row>
    <row r="24" spans="2:14" ht="15">
      <c r="B24" s="173"/>
      <c r="C24" s="173"/>
      <c r="D24" s="173"/>
      <c r="E24" s="173"/>
      <c r="F24" s="173"/>
      <c r="G24" s="173"/>
      <c r="H24" s="173"/>
      <c r="I24" s="173"/>
      <c r="N24" t="s">
        <v>382</v>
      </c>
    </row>
    <row r="26" spans="2:9" ht="15">
      <c r="B26" s="173" t="str">
        <f>CONCATENATE(" "," "," "," "," "," "," ",M23,DATA!D23," ",'PENSINER NON DRAWL CERTIFICATE'!N24)</f>
        <v>       Furthr, I declare that, it is a FIRST claim during My entire  service and after retirement period.</v>
      </c>
      <c r="C26" s="173"/>
      <c r="D26" s="173"/>
      <c r="E26" s="173"/>
      <c r="F26" s="173"/>
      <c r="G26" s="173"/>
      <c r="H26" s="173"/>
      <c r="I26" s="173"/>
    </row>
    <row r="27" spans="2:9" ht="25.5" customHeight="1">
      <c r="B27" s="173"/>
      <c r="C27" s="173"/>
      <c r="D27" s="173"/>
      <c r="E27" s="173"/>
      <c r="F27" s="173"/>
      <c r="G27" s="173"/>
      <c r="H27" s="173"/>
      <c r="I27" s="173"/>
    </row>
    <row r="29" spans="2:13" ht="15">
      <c r="B29" s="63" t="s">
        <v>383</v>
      </c>
      <c r="C29" s="63"/>
      <c r="D29" s="63"/>
      <c r="E29" s="63"/>
      <c r="F29" s="63" t="s">
        <v>384</v>
      </c>
      <c r="G29" s="63"/>
      <c r="M29" t="s">
        <v>388</v>
      </c>
    </row>
    <row r="30" spans="2:13" ht="15">
      <c r="B30" s="63" t="s">
        <v>369</v>
      </c>
      <c r="C30" s="63"/>
      <c r="D30" s="63"/>
      <c r="E30" s="63"/>
      <c r="F30" s="63" t="s">
        <v>385</v>
      </c>
      <c r="G30" s="63"/>
      <c r="M30" t="s">
        <v>389</v>
      </c>
    </row>
    <row r="31" spans="2:15" ht="15">
      <c r="B31" s="63"/>
      <c r="C31" s="63"/>
      <c r="D31" s="63"/>
      <c r="E31" s="63"/>
      <c r="F31" s="63" t="s">
        <v>386</v>
      </c>
      <c r="G31" s="63"/>
      <c r="M31" t="s">
        <v>393</v>
      </c>
      <c r="O31" t="str">
        <f>IF(DATA!E16="MALE",'PENSINER NON DRAWL CERTIFICATE'!M34,IF(DATA!E16="FEMALE",M35))</f>
        <v>her</v>
      </c>
    </row>
    <row r="32" spans="2:13" ht="15">
      <c r="B32" s="63"/>
      <c r="C32" s="63"/>
      <c r="D32" s="63"/>
      <c r="E32" s="63"/>
      <c r="F32" s="63" t="s">
        <v>387</v>
      </c>
      <c r="G32" s="63"/>
      <c r="M32" t="s">
        <v>390</v>
      </c>
    </row>
    <row r="34" spans="2:13" ht="15" customHeight="1">
      <c r="B34" s="127" t="str">
        <f>CONCATENATE(" "," "," "," "," ",M29,'NON DRAWL CERTIFICATE'!S9,'NON DRAWL CERTIFICATE'!Q21," ",'NON DRAWL CERTIFICATE'!O12,'NON DRAWL CERTIFICATE'!R21," ",'PENSINER NON DRAWL CERTIFICATE'!M30," ",M37," ",M36,M38," ",'PENSINER NON DRAWL CERTIFICATE'!M31," ",'PENSINER NON DRAWL CERTIFICATE'!O31," "," ",'PENSINER NON DRAWL CERTIFICATE'!M32)</f>
        <v>     Certified that the amount of Rs.55000(   Fifty Five Thousands      only) furnished by the Applicant in the above declaration has not been drawn from STO / DTO / PAO Darsi ,Prakasam District , and disbursed to  her  as per available records of this office and also with reference to the records of the Tresury office .</v>
      </c>
      <c r="C34" s="127"/>
      <c r="D34" s="127"/>
      <c r="E34" s="127"/>
      <c r="F34" s="127"/>
      <c r="G34" s="127"/>
      <c r="H34" s="127"/>
      <c r="I34" s="127"/>
      <c r="M34" t="s">
        <v>99</v>
      </c>
    </row>
    <row r="35" spans="2:13" ht="15">
      <c r="B35" s="127"/>
      <c r="C35" s="127"/>
      <c r="D35" s="127"/>
      <c r="E35" s="127"/>
      <c r="F35" s="127"/>
      <c r="G35" s="127"/>
      <c r="H35" s="127"/>
      <c r="I35" s="127"/>
      <c r="M35" t="s">
        <v>100</v>
      </c>
    </row>
    <row r="36" spans="2:13" ht="15">
      <c r="B36" s="127"/>
      <c r="C36" s="127"/>
      <c r="D36" s="127"/>
      <c r="E36" s="127"/>
      <c r="F36" s="127"/>
      <c r="G36" s="127"/>
      <c r="H36" s="127"/>
      <c r="I36" s="127"/>
      <c r="M36" t="s">
        <v>33</v>
      </c>
    </row>
    <row r="37" spans="2:13" ht="15">
      <c r="B37" s="127"/>
      <c r="C37" s="127"/>
      <c r="D37" s="127"/>
      <c r="E37" s="127"/>
      <c r="F37" s="127"/>
      <c r="G37" s="127"/>
      <c r="H37" s="127"/>
      <c r="I37" s="127"/>
      <c r="M37" t="str">
        <f>DATA!E44</f>
        <v>Darsi</v>
      </c>
    </row>
    <row r="38" spans="2:13" ht="15">
      <c r="B38" s="127"/>
      <c r="C38" s="127"/>
      <c r="D38" s="127"/>
      <c r="E38" s="127"/>
      <c r="F38" s="127"/>
      <c r="G38" s="127"/>
      <c r="H38" s="127"/>
      <c r="I38" s="127"/>
      <c r="M38" t="str">
        <f>DATA!D35</f>
        <v>Prakasam</v>
      </c>
    </row>
    <row r="39" spans="2:9" ht="15">
      <c r="B39" s="127"/>
      <c r="C39" s="127"/>
      <c r="D39" s="127"/>
      <c r="E39" s="127"/>
      <c r="F39" s="127"/>
      <c r="G39" s="127"/>
      <c r="H39" s="127"/>
      <c r="I39" s="127"/>
    </row>
    <row r="40" spans="2:9" ht="15">
      <c r="B40" s="127"/>
      <c r="C40" s="127"/>
      <c r="D40" s="127"/>
      <c r="E40" s="127"/>
      <c r="F40" s="127"/>
      <c r="G40" s="127"/>
      <c r="H40" s="127"/>
      <c r="I40" s="127"/>
    </row>
    <row r="41" spans="2:9" ht="15">
      <c r="B41" s="127"/>
      <c r="C41" s="127"/>
      <c r="D41" s="127"/>
      <c r="E41" s="127"/>
      <c r="F41" s="127"/>
      <c r="G41" s="127"/>
      <c r="H41" s="127"/>
      <c r="I41" s="127"/>
    </row>
    <row r="43" ht="15">
      <c r="B43" t="s">
        <v>383</v>
      </c>
    </row>
    <row r="44" ht="15">
      <c r="B44" t="s">
        <v>369</v>
      </c>
    </row>
    <row r="45" spans="6:9" ht="15">
      <c r="F45" s="115" t="s">
        <v>394</v>
      </c>
      <c r="G45" s="115"/>
      <c r="H45" s="115"/>
      <c r="I45" s="115"/>
    </row>
    <row r="47" spans="2:5" ht="15">
      <c r="B47" s="169" t="s">
        <v>395</v>
      </c>
      <c r="C47" s="169"/>
      <c r="D47" s="169"/>
      <c r="E47" s="169"/>
    </row>
    <row r="48" spans="2:5" ht="15">
      <c r="B48" s="169" t="s">
        <v>396</v>
      </c>
      <c r="C48" s="169"/>
      <c r="D48" s="169"/>
      <c r="E48" s="169"/>
    </row>
    <row r="49" ht="15" hidden="1"/>
  </sheetData>
  <sheetProtection/>
  <mergeCells count="10">
    <mergeCell ref="U2:V4"/>
    <mergeCell ref="B47:E47"/>
    <mergeCell ref="B48:E48"/>
    <mergeCell ref="B34:I41"/>
    <mergeCell ref="N3:N9"/>
    <mergeCell ref="B2:I2"/>
    <mergeCell ref="B3:I3"/>
    <mergeCell ref="B6:I24"/>
    <mergeCell ref="B26:I27"/>
    <mergeCell ref="F45:I45"/>
  </mergeCells>
  <hyperlinks>
    <hyperlink ref="U2:V4" location="DATA!S46" display="GO TO DATA"/>
  </hyperlinks>
  <printOptions/>
  <pageMargins left="1.3"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D37"/>
  <sheetViews>
    <sheetView zoomScalePageLayoutView="0" workbookViewId="0" topLeftCell="A1">
      <selection activeCell="AG17" sqref="AG17"/>
    </sheetView>
  </sheetViews>
  <sheetFormatPr defaultColWidth="9.140625" defaultRowHeight="15"/>
  <cols>
    <col min="11" max="11" width="9.140625" style="0" customWidth="1"/>
    <col min="12" max="12" width="9.140625" style="0" hidden="1" customWidth="1"/>
    <col min="13" max="13" width="2.28125" style="0" hidden="1" customWidth="1"/>
    <col min="14" max="17" width="9.140625" style="0" hidden="1" customWidth="1"/>
    <col min="18" max="18" width="12.421875" style="0" hidden="1" customWidth="1"/>
    <col min="19" max="29" width="9.140625" style="0" hidden="1" customWidth="1"/>
    <col min="30" max="30" width="13.7109375" style="0" customWidth="1"/>
  </cols>
  <sheetData>
    <row r="2" spans="2:10" ht="18.75">
      <c r="B2" s="175" t="s">
        <v>410</v>
      </c>
      <c r="C2" s="175"/>
      <c r="D2" s="175"/>
      <c r="E2" s="175"/>
      <c r="F2" s="175"/>
      <c r="G2" s="175"/>
      <c r="H2" s="175"/>
      <c r="I2" s="175"/>
      <c r="J2" s="175"/>
    </row>
    <row r="3" spans="5:19" ht="18.75">
      <c r="E3" s="172" t="s">
        <v>157</v>
      </c>
      <c r="F3" s="172"/>
      <c r="G3" s="172"/>
      <c r="Q3" t="str">
        <f>DATA!D16</f>
        <v>K.SUPRIYA</v>
      </c>
      <c r="R3" t="str">
        <f>DATA!D18</f>
        <v>wife</v>
      </c>
      <c r="S3" t="s">
        <v>137</v>
      </c>
    </row>
    <row r="4" spans="3:30" ht="15" customHeight="1">
      <c r="C4" s="176" t="s">
        <v>142</v>
      </c>
      <c r="D4" s="176"/>
      <c r="E4" s="176"/>
      <c r="F4" s="176"/>
      <c r="G4" s="176"/>
      <c r="H4" s="176"/>
      <c r="I4" s="176"/>
      <c r="P4" t="str">
        <f>IF(DATA!E2="FEMALE",DATA!J16,IF(DATA!E2="MALE",DATA!K16))</f>
        <v>Sri</v>
      </c>
      <c r="Q4" t="str">
        <f>DATA!D2</f>
        <v>K.RAMESH</v>
      </c>
      <c r="T4" t="str">
        <f>IF(DATA!E18="SELF",Q4,IF(DATA!E18="DEPENDENT",Q3))</f>
        <v>K.SUPRIYA</v>
      </c>
      <c r="U4" t="str">
        <f>IF(DATA!E18="SELF",S3,IF(DATA!E18="DEPENDENT",R3))</f>
        <v>wife</v>
      </c>
      <c r="AD4" s="117" t="s">
        <v>370</v>
      </c>
    </row>
    <row r="5" spans="3:30" ht="15" customHeight="1">
      <c r="C5" s="176"/>
      <c r="D5" s="176"/>
      <c r="E5" s="176"/>
      <c r="F5" s="176"/>
      <c r="G5" s="176"/>
      <c r="H5" s="176"/>
      <c r="I5" s="176"/>
      <c r="Q5" t="str">
        <f>DATA!D3</f>
        <v> S.G.Teacher</v>
      </c>
      <c r="AD5" s="117"/>
    </row>
    <row r="6" spans="17:30" ht="15">
      <c r="Q6" t="str">
        <f>DATA!D6</f>
        <v>MPP School</v>
      </c>
      <c r="AD6" s="117"/>
    </row>
    <row r="7" spans="2:30" ht="15" customHeight="1">
      <c r="B7" s="121" t="str">
        <f>#VALUE!</f>
        <v>    This to certify that, the amount of Rs.55000 (  Fifty Five Thousands      only) is being claimed  now in this bill by  K.RAMESH , S.G.Teacher, MPP School ,KURICHEDU Vil / Town, Kurichedu Mandal, Prakasam District ,has not been paid previously towards Medical Reimbursement in respect of  K.SUPRIYA (wife)  age 40 Years,who has undergone Treatment  for the disease HYSTERO SCOPY &amp; ENDOMATRIAL BIOPSY during the period from 20.03.2018 to 25.03.2018 in the Recognised Hospital By the Andhra Pradesh State Government i.e., at  KIMS HOSPITAL North bypass road , Ongole as per the records available regarding the Medical Reimbursement defined under the Government Medical Attendence Rules 1972.</v>
      </c>
      <c r="C7" s="121"/>
      <c r="D7" s="121"/>
      <c r="E7" s="121"/>
      <c r="F7" s="121"/>
      <c r="G7" s="121"/>
      <c r="H7" s="121"/>
      <c r="I7" s="121"/>
      <c r="J7" s="121"/>
      <c r="Q7" t="str">
        <f>CONCATENATE(DATA!D5," ",)</f>
        <v>KURICHEDU </v>
      </c>
      <c r="S7" t="s">
        <v>271</v>
      </c>
      <c r="AD7" s="117"/>
    </row>
    <row r="8" spans="2:17" ht="15">
      <c r="B8" s="121"/>
      <c r="C8" s="121"/>
      <c r="D8" s="121"/>
      <c r="E8" s="121"/>
      <c r="F8" s="121"/>
      <c r="G8" s="121"/>
      <c r="H8" s="121"/>
      <c r="I8" s="121"/>
      <c r="J8" s="121"/>
      <c r="O8" t="s">
        <v>269</v>
      </c>
      <c r="P8" t="s">
        <v>270</v>
      </c>
      <c r="Q8" t="str">
        <f>DATA!D7</f>
        <v>Kurichedu</v>
      </c>
    </row>
    <row r="9" spans="2:19" ht="15">
      <c r="B9" s="121"/>
      <c r="C9" s="121"/>
      <c r="D9" s="121"/>
      <c r="E9" s="121"/>
      <c r="F9" s="121"/>
      <c r="G9" s="121"/>
      <c r="H9" s="121"/>
      <c r="I9" s="121"/>
      <c r="J9" s="121"/>
      <c r="O9" t="s">
        <v>33</v>
      </c>
      <c r="P9" t="s">
        <v>125</v>
      </c>
      <c r="Q9" t="str">
        <f>DATA!B7</f>
        <v>Mandal</v>
      </c>
      <c r="S9">
        <f>DATA!D27</f>
        <v>55000</v>
      </c>
    </row>
    <row r="10" spans="2:17" ht="15">
      <c r="B10" s="121"/>
      <c r="C10" s="121"/>
      <c r="D10" s="121"/>
      <c r="E10" s="121"/>
      <c r="F10" s="121"/>
      <c r="G10" s="121"/>
      <c r="H10" s="121"/>
      <c r="I10" s="121"/>
      <c r="J10" s="121"/>
      <c r="Q10" t="str">
        <f>DATA!D8</f>
        <v>Prakasam</v>
      </c>
    </row>
    <row r="11" spans="2:17" ht="15">
      <c r="B11" s="121"/>
      <c r="C11" s="121"/>
      <c r="D11" s="121"/>
      <c r="E11" s="121"/>
      <c r="F11" s="121"/>
      <c r="G11" s="121"/>
      <c r="H11" s="121"/>
      <c r="I11" s="121"/>
      <c r="J11" s="121"/>
      <c r="Q11" t="str">
        <f>DATA!B8</f>
        <v>District</v>
      </c>
    </row>
    <row r="12" spans="2:21" ht="15">
      <c r="B12" s="121"/>
      <c r="C12" s="121"/>
      <c r="D12" s="121"/>
      <c r="E12" s="121"/>
      <c r="F12" s="121"/>
      <c r="G12" s="121"/>
      <c r="H12" s="121"/>
      <c r="I12" s="121"/>
      <c r="J12" s="121"/>
      <c r="O12" s="115" t="str">
        <f>'NUMBER TO WORD'!I12</f>
        <v>  Fifty Five Thousands      only</v>
      </c>
      <c r="P12" s="115"/>
      <c r="Q12" s="115"/>
      <c r="R12" s="115"/>
      <c r="S12" s="115"/>
      <c r="T12" s="115"/>
      <c r="U12" s="115"/>
    </row>
    <row r="13" spans="2:10" ht="15">
      <c r="B13" s="121"/>
      <c r="C13" s="121"/>
      <c r="D13" s="121"/>
      <c r="E13" s="121"/>
      <c r="F13" s="121"/>
      <c r="G13" s="121"/>
      <c r="H13" s="121"/>
      <c r="I13" s="121"/>
      <c r="J13" s="121"/>
    </row>
    <row r="14" spans="2:21" ht="15">
      <c r="B14" s="121"/>
      <c r="C14" s="121"/>
      <c r="D14" s="121"/>
      <c r="E14" s="121"/>
      <c r="F14" s="121"/>
      <c r="G14" s="121"/>
      <c r="H14" s="121"/>
      <c r="I14" s="121"/>
      <c r="J14" s="121"/>
      <c r="M14" s="174" t="s">
        <v>142</v>
      </c>
      <c r="N14" s="174"/>
      <c r="O14" s="174"/>
      <c r="P14" s="174"/>
      <c r="Q14" s="174"/>
      <c r="R14" s="174"/>
      <c r="S14" s="174"/>
      <c r="T14" s="174"/>
      <c r="U14" s="174"/>
    </row>
    <row r="15" spans="2:10" ht="15">
      <c r="B15" s="121"/>
      <c r="C15" s="121"/>
      <c r="D15" s="121"/>
      <c r="E15" s="121"/>
      <c r="F15" s="121"/>
      <c r="G15" s="121"/>
      <c r="H15" s="121"/>
      <c r="I15" s="121"/>
      <c r="J15" s="121"/>
    </row>
    <row r="16" spans="2:10" ht="15">
      <c r="B16" s="121"/>
      <c r="C16" s="121"/>
      <c r="D16" s="121"/>
      <c r="E16" s="121"/>
      <c r="F16" s="121"/>
      <c r="G16" s="121"/>
      <c r="H16" s="121"/>
      <c r="I16" s="121"/>
      <c r="J16" s="121"/>
    </row>
    <row r="17" spans="2:10" ht="15">
      <c r="B17" s="121"/>
      <c r="C17" s="121"/>
      <c r="D17" s="121"/>
      <c r="E17" s="121"/>
      <c r="F17" s="121"/>
      <c r="G17" s="121"/>
      <c r="H17" s="121"/>
      <c r="I17" s="121"/>
      <c r="J17" s="121"/>
    </row>
    <row r="18" spans="2:14" ht="15">
      <c r="B18" s="121"/>
      <c r="C18" s="121"/>
      <c r="D18" s="121"/>
      <c r="E18" s="121"/>
      <c r="F18" s="121"/>
      <c r="G18" s="121"/>
      <c r="H18" s="121"/>
      <c r="I18" s="121"/>
      <c r="J18" s="121"/>
      <c r="N18" t="s">
        <v>258</v>
      </c>
    </row>
    <row r="19" spans="2:14" ht="15">
      <c r="B19" s="121"/>
      <c r="C19" s="121"/>
      <c r="D19" s="121"/>
      <c r="E19" s="121"/>
      <c r="F19" s="121"/>
      <c r="G19" s="121"/>
      <c r="H19" s="121"/>
      <c r="I19" s="121"/>
      <c r="J19" s="121"/>
      <c r="N19" t="s">
        <v>261</v>
      </c>
    </row>
    <row r="20" spans="2:10" ht="15">
      <c r="B20" s="121"/>
      <c r="C20" s="121"/>
      <c r="D20" s="121"/>
      <c r="E20" s="121"/>
      <c r="F20" s="121"/>
      <c r="G20" s="121"/>
      <c r="H20" s="121"/>
      <c r="I20" s="121"/>
      <c r="J20" s="121"/>
    </row>
    <row r="21" spans="2:18" ht="15">
      <c r="B21" s="121"/>
      <c r="C21" s="121"/>
      <c r="D21" s="121"/>
      <c r="E21" s="121"/>
      <c r="F21" s="121"/>
      <c r="G21" s="121"/>
      <c r="H21" s="121"/>
      <c r="I21" s="121"/>
      <c r="J21" s="121"/>
      <c r="Q21" t="s">
        <v>259</v>
      </c>
      <c r="R21" t="s">
        <v>260</v>
      </c>
    </row>
    <row r="22" spans="2:14" ht="15">
      <c r="B22" s="121"/>
      <c r="C22" s="121"/>
      <c r="D22" s="121"/>
      <c r="E22" s="121"/>
      <c r="F22" s="121"/>
      <c r="G22" s="121"/>
      <c r="H22" s="121"/>
      <c r="I22" s="121"/>
      <c r="J22" s="121"/>
      <c r="N22" t="s">
        <v>262</v>
      </c>
    </row>
    <row r="23" spans="2:19" ht="15">
      <c r="B23" s="121"/>
      <c r="C23" s="121"/>
      <c r="D23" s="121"/>
      <c r="E23" s="121"/>
      <c r="F23" s="121"/>
      <c r="G23" s="121"/>
      <c r="H23" s="121"/>
      <c r="I23" s="121"/>
      <c r="J23" s="121"/>
      <c r="N23" t="s">
        <v>313</v>
      </c>
      <c r="S23" t="str">
        <f>DATA!D19</f>
        <v>HYSTERO SCOPY &amp; ENDOMATRIAL BIOPSY</v>
      </c>
    </row>
    <row r="24" spans="2:21" ht="15">
      <c r="B24" s="121"/>
      <c r="C24" s="121"/>
      <c r="D24" s="121"/>
      <c r="E24" s="121"/>
      <c r="F24" s="121"/>
      <c r="G24" s="121"/>
      <c r="H24" s="121"/>
      <c r="I24" s="121"/>
      <c r="J24" s="121"/>
      <c r="N24" t="s">
        <v>263</v>
      </c>
      <c r="S24" t="s">
        <v>268</v>
      </c>
      <c r="T24">
        <f>DATA!D17</f>
        <v>40</v>
      </c>
      <c r="U24" t="s">
        <v>126</v>
      </c>
    </row>
    <row r="25" spans="2:17" ht="15">
      <c r="B25" s="121"/>
      <c r="C25" s="121"/>
      <c r="D25" s="121"/>
      <c r="E25" s="121"/>
      <c r="F25" s="121"/>
      <c r="G25" s="121"/>
      <c r="H25" s="121"/>
      <c r="I25" s="121"/>
      <c r="J25" s="121"/>
      <c r="N25" t="s">
        <v>264</v>
      </c>
      <c r="O25" t="s">
        <v>265</v>
      </c>
      <c r="P25" t="str">
        <f>DATA!D21</f>
        <v>20.03.2018</v>
      </c>
      <c r="Q25" t="str">
        <f>DATA!D22</f>
        <v>25.03.2018</v>
      </c>
    </row>
    <row r="26" spans="14:25" ht="15">
      <c r="N26" t="s">
        <v>266</v>
      </c>
      <c r="V26" s="169" t="str">
        <f>DATA!D24</f>
        <v>KIMS HOSPITAL</v>
      </c>
      <c r="W26" s="169"/>
      <c r="X26" s="169"/>
      <c r="Y26" s="169"/>
    </row>
    <row r="27" spans="2:14" ht="18.75">
      <c r="B27" s="123" t="str">
        <f>CONCATENATE(N29,DATA!E20,N30)</f>
        <v>Anote to that effect has also been made in the records of the School.</v>
      </c>
      <c r="C27" s="123"/>
      <c r="D27" s="123"/>
      <c r="E27" s="123"/>
      <c r="F27" s="123"/>
      <c r="G27" s="123"/>
      <c r="H27" s="123"/>
      <c r="I27" s="123"/>
      <c r="J27" s="123"/>
      <c r="N27" t="s">
        <v>267</v>
      </c>
    </row>
    <row r="28" ht="15">
      <c r="V28" t="str">
        <f>DATA!D25</f>
        <v>North bypass road , Ongole</v>
      </c>
    </row>
    <row r="29" ht="15">
      <c r="N29" t="s">
        <v>419</v>
      </c>
    </row>
    <row r="30" ht="15">
      <c r="N30" t="s">
        <v>125</v>
      </c>
    </row>
    <row r="31" spans="2:17" ht="15.75">
      <c r="B31" s="23" t="str">
        <f>'CHEK LIST'!C35</f>
        <v>Signature of the Government Servant</v>
      </c>
      <c r="G31" s="23" t="str">
        <f>'CHEK LIST'!E35</f>
        <v>Signature of the forwarding authority</v>
      </c>
      <c r="Q31" t="s">
        <v>300</v>
      </c>
    </row>
    <row r="32" ht="15">
      <c r="Q32" t="s">
        <v>301</v>
      </c>
    </row>
    <row r="34" ht="15">
      <c r="O34" t="s">
        <v>404</v>
      </c>
    </row>
    <row r="36" ht="15">
      <c r="O36" t="s">
        <v>397</v>
      </c>
    </row>
    <row r="37" ht="15">
      <c r="O37" t="s">
        <v>97</v>
      </c>
    </row>
  </sheetData>
  <sheetProtection/>
  <mergeCells count="9">
    <mergeCell ref="AD4:AD7"/>
    <mergeCell ref="B27:J27"/>
    <mergeCell ref="V26:Y26"/>
    <mergeCell ref="M14:U14"/>
    <mergeCell ref="B2:J2"/>
    <mergeCell ref="E3:G3"/>
    <mergeCell ref="C4:I5"/>
    <mergeCell ref="O12:U12"/>
    <mergeCell ref="B7:J25"/>
  </mergeCells>
  <hyperlinks>
    <hyperlink ref="AD4:AD7" location="DATA!S6" display="GO TO DATA"/>
  </hyperlinks>
  <printOptions/>
  <pageMargins left="1" right="0.25"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21"/>
  <sheetViews>
    <sheetView zoomScalePageLayoutView="0" workbookViewId="0" topLeftCell="A5">
      <selection activeCell="Z18" sqref="Z18"/>
    </sheetView>
  </sheetViews>
  <sheetFormatPr defaultColWidth="9.140625" defaultRowHeight="15"/>
  <cols>
    <col min="10" max="10" width="9.140625" style="0" hidden="1" customWidth="1"/>
    <col min="11" max="11" width="12.140625" style="0" hidden="1" customWidth="1"/>
    <col min="12" max="22" width="9.140625" style="0" hidden="1" customWidth="1"/>
    <col min="23" max="25" width="0" style="0" hidden="1" customWidth="1"/>
    <col min="26" max="26" width="18.140625" style="0" customWidth="1"/>
  </cols>
  <sheetData>
    <row r="1" spans="1:10" ht="18.75">
      <c r="A1" s="172" t="s">
        <v>352</v>
      </c>
      <c r="B1" s="172"/>
      <c r="C1" s="172"/>
      <c r="D1" s="172"/>
      <c r="E1" s="172"/>
      <c r="F1" s="172"/>
      <c r="G1" s="172"/>
      <c r="H1" s="172"/>
      <c r="I1" s="172"/>
      <c r="J1" s="172"/>
    </row>
    <row r="3" ht="15">
      <c r="Z3" s="117" t="s">
        <v>370</v>
      </c>
    </row>
    <row r="4" spans="2:26" ht="18.75" customHeight="1" hidden="1">
      <c r="B4" s="172" t="s">
        <v>352</v>
      </c>
      <c r="C4" s="172"/>
      <c r="D4" s="172"/>
      <c r="E4" s="172"/>
      <c r="F4" s="172"/>
      <c r="G4" s="172"/>
      <c r="H4" s="172"/>
      <c r="K4" t="s">
        <v>353</v>
      </c>
      <c r="L4" t="s">
        <v>354</v>
      </c>
      <c r="Z4" s="117"/>
    </row>
    <row r="5" spans="1:26" ht="15" customHeight="1">
      <c r="A5" s="121" t="str">
        <f>#VALUE!</f>
        <v>   Medical reimbursement of  Smt/Kum K.SUPRIYA wife of  Sri K.RAMESH,  S.G.Teacher, MPP School, KURICHEDU,Kurichedu Mandal,Prakasam District , is FIRST spell of claim for undergone treament for the disease  HYSTERO SCOPY &amp; ENDOMATRIAL BIOPSY in the Recognised Hospital By the Andhra Pradesh State Government i.e., at  KIMS HOSPITAL North bypass road , Ongole from 20.03.2018 to 25.03.2018 .</v>
      </c>
      <c r="B5" s="121"/>
      <c r="C5" s="121"/>
      <c r="D5" s="121"/>
      <c r="E5" s="121"/>
      <c r="F5" s="121"/>
      <c r="G5" s="121"/>
      <c r="H5" s="121"/>
      <c r="I5" s="121"/>
      <c r="K5" s="35" t="s">
        <v>33</v>
      </c>
      <c r="L5" s="52" t="s">
        <v>125</v>
      </c>
      <c r="Z5" s="117"/>
    </row>
    <row r="6" spans="1:26" ht="15" customHeight="1">
      <c r="A6" s="121"/>
      <c r="B6" s="121"/>
      <c r="C6" s="121"/>
      <c r="D6" s="121"/>
      <c r="E6" s="121"/>
      <c r="F6" s="121"/>
      <c r="G6" s="121"/>
      <c r="H6" s="121"/>
      <c r="I6" s="121"/>
      <c r="Z6" s="117"/>
    </row>
    <row r="7" spans="1:26" ht="15" customHeight="1">
      <c r="A7" s="121"/>
      <c r="B7" s="121"/>
      <c r="C7" s="121"/>
      <c r="D7" s="121"/>
      <c r="E7" s="121"/>
      <c r="F7" s="121"/>
      <c r="G7" s="121"/>
      <c r="H7" s="121"/>
      <c r="I7" s="121"/>
      <c r="Z7" s="117"/>
    </row>
    <row r="8" spans="1:9" ht="15" customHeight="1">
      <c r="A8" s="121"/>
      <c r="B8" s="121"/>
      <c r="C8" s="121"/>
      <c r="D8" s="121"/>
      <c r="E8" s="121"/>
      <c r="F8" s="121"/>
      <c r="G8" s="121"/>
      <c r="H8" s="121"/>
      <c r="I8" s="121"/>
    </row>
    <row r="9" spans="1:12" ht="15" customHeight="1">
      <c r="A9" s="121"/>
      <c r="B9" s="121"/>
      <c r="C9" s="121"/>
      <c r="D9" s="121"/>
      <c r="E9" s="121"/>
      <c r="F9" s="121"/>
      <c r="G9" s="121"/>
      <c r="H9" s="121"/>
      <c r="I9" s="121"/>
      <c r="L9" t="s">
        <v>355</v>
      </c>
    </row>
    <row r="10" spans="1:12" ht="15" customHeight="1">
      <c r="A10" s="121"/>
      <c r="B10" s="121"/>
      <c r="C10" s="121"/>
      <c r="D10" s="121"/>
      <c r="E10" s="121"/>
      <c r="F10" s="121"/>
      <c r="G10" s="121"/>
      <c r="H10" s="121"/>
      <c r="I10" s="121"/>
      <c r="L10" t="s">
        <v>356</v>
      </c>
    </row>
    <row r="11" spans="1:12" ht="15" customHeight="1">
      <c r="A11" s="121"/>
      <c r="B11" s="121"/>
      <c r="C11" s="121"/>
      <c r="D11" s="121"/>
      <c r="E11" s="121"/>
      <c r="F11" s="121"/>
      <c r="G11" s="121"/>
      <c r="H11" s="121"/>
      <c r="I11" s="121"/>
      <c r="L11" t="s">
        <v>357</v>
      </c>
    </row>
    <row r="12" spans="1:14" ht="15" customHeight="1">
      <c r="A12" s="121"/>
      <c r="B12" s="121"/>
      <c r="C12" s="121"/>
      <c r="D12" s="121"/>
      <c r="E12" s="121"/>
      <c r="F12" s="121"/>
      <c r="G12" s="121"/>
      <c r="H12" s="121"/>
      <c r="I12" s="121"/>
      <c r="K12" t="s">
        <v>358</v>
      </c>
      <c r="L12" t="str">
        <f>DATA!M2</f>
        <v>Sri</v>
      </c>
      <c r="M12" t="s">
        <v>360</v>
      </c>
      <c r="N12" t="str">
        <f>DATA!D18</f>
        <v>wife</v>
      </c>
    </row>
    <row r="13" spans="1:13" ht="15" customHeight="1">
      <c r="A13" s="121"/>
      <c r="B13" s="121"/>
      <c r="C13" s="121"/>
      <c r="D13" s="121"/>
      <c r="E13" s="121"/>
      <c r="F13" s="121"/>
      <c r="G13" s="121"/>
      <c r="H13" s="121"/>
      <c r="I13" s="121"/>
      <c r="K13" t="s">
        <v>359</v>
      </c>
      <c r="L13" t="str">
        <f>DATA!N16</f>
        <v>Smt/Kum</v>
      </c>
      <c r="M13" t="str">
        <f>CONCATENATE(,L12," ",DATA!D2,DATA!G4," ",DATA!D3,DATA!G4," ",DATA!D6,DATA!G4," ",DATA!D5,DATA!G4,DATA!D7," ",DATA!B7,DATA!G4,DATA!D8," ",DATA!B8)</f>
        <v>Sri K.RAMESH,  S.G.Teacher, MPP School, KURICHEDU,Kurichedu Mandal,Prakasam District</v>
      </c>
    </row>
    <row r="14" spans="1:9" ht="15">
      <c r="A14" s="121"/>
      <c r="B14" s="121"/>
      <c r="C14" s="121"/>
      <c r="D14" s="121"/>
      <c r="E14" s="121"/>
      <c r="F14" s="121"/>
      <c r="G14" s="121"/>
      <c r="H14" s="121"/>
      <c r="I14" s="121"/>
    </row>
    <row r="15" spans="1:11" ht="15">
      <c r="A15" s="121"/>
      <c r="B15" s="121"/>
      <c r="C15" s="121"/>
      <c r="D15" s="121"/>
      <c r="E15" s="121"/>
      <c r="F15" s="121"/>
      <c r="G15" s="121"/>
      <c r="H15" s="121"/>
      <c r="I15" s="121"/>
      <c r="K15" t="s">
        <v>362</v>
      </c>
    </row>
    <row r="16" spans="1:9" s="66" customFormat="1" ht="18.75">
      <c r="A16" s="65"/>
      <c r="B16" s="65"/>
      <c r="C16" s="65"/>
      <c r="D16" s="65"/>
      <c r="E16" s="65"/>
      <c r="F16" s="65"/>
      <c r="G16" s="65"/>
      <c r="H16" s="65"/>
      <c r="I16" s="65"/>
    </row>
    <row r="17" spans="1:9" s="66" customFormat="1" ht="18.75">
      <c r="A17" s="65"/>
      <c r="B17" s="65"/>
      <c r="C17" s="65"/>
      <c r="D17" s="65"/>
      <c r="E17" s="65"/>
      <c r="F17" s="65"/>
      <c r="G17" s="65"/>
      <c r="H17" s="65"/>
      <c r="I17" s="65"/>
    </row>
    <row r="19" spans="1:11" ht="18.75">
      <c r="A19" s="33" t="s">
        <v>361</v>
      </c>
      <c r="B19" s="33"/>
      <c r="C19" s="33"/>
      <c r="D19" s="33"/>
      <c r="E19" s="33"/>
      <c r="F19" s="123" t="str">
        <f>DATA!D31</f>
        <v>Mandal Educational Officer</v>
      </c>
      <c r="G19" s="123"/>
      <c r="H19" s="123"/>
      <c r="I19" s="123"/>
      <c r="K19" t="str">
        <f>CONCATENATE(L13," ",DATA!D16," ",DATA!D18," ",'Spell of claime certificate'!M12)</f>
        <v>Smt/Kum K.SUPRIYA wife of</v>
      </c>
    </row>
    <row r="20" spans="1:9" ht="18.75">
      <c r="A20" s="33" t="s">
        <v>369</v>
      </c>
      <c r="B20" s="33"/>
      <c r="C20" s="33"/>
      <c r="D20" s="33"/>
      <c r="E20" s="33"/>
      <c r="F20" s="123" t="str">
        <f>DATA!D32</f>
        <v>Mandal Resource Centre</v>
      </c>
      <c r="G20" s="123"/>
      <c r="H20" s="123"/>
      <c r="I20" s="123"/>
    </row>
    <row r="21" spans="1:11" ht="18.75">
      <c r="A21" s="33"/>
      <c r="B21" s="33"/>
      <c r="C21" s="33"/>
      <c r="D21" s="33"/>
      <c r="E21" s="33"/>
      <c r="F21" s="123" t="str">
        <f>DATA!D33</f>
        <v>Kurichedu</v>
      </c>
      <c r="G21" s="123"/>
      <c r="H21" s="123"/>
      <c r="I21" s="123"/>
      <c r="K21" s="54" t="str">
        <f>IF(DATA!E18="SELF",'Spell of claime certificate'!M13,IF(DATA!E18="DEPENDENT",'Spell of claime certificate'!M13))</f>
        <v>Sri K.RAMESH,  S.G.Teacher, MPP School, KURICHEDU,Kurichedu Mandal,Prakasam District</v>
      </c>
    </row>
  </sheetData>
  <sheetProtection/>
  <mergeCells count="7">
    <mergeCell ref="F21:I21"/>
    <mergeCell ref="A5:I15"/>
    <mergeCell ref="A1:J1"/>
    <mergeCell ref="Z3:Z7"/>
    <mergeCell ref="B4:H4"/>
    <mergeCell ref="F19:I19"/>
    <mergeCell ref="F20:I20"/>
  </mergeCells>
  <hyperlinks>
    <hyperlink ref="Z3:Z7" location="DATA!S7" display="GO TO DATA"/>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X26"/>
  <sheetViews>
    <sheetView zoomScalePageLayoutView="0" workbookViewId="0" topLeftCell="A1">
      <selection activeCell="G30" sqref="G30"/>
    </sheetView>
  </sheetViews>
  <sheetFormatPr defaultColWidth="9.140625" defaultRowHeight="15"/>
  <cols>
    <col min="1" max="1" width="4.57421875" style="0" customWidth="1"/>
    <col min="9" max="10" width="9.140625" style="0" customWidth="1"/>
    <col min="11" max="11" width="7.8515625" style="0" customWidth="1"/>
    <col min="12" max="16" width="9.140625" style="0" hidden="1" customWidth="1"/>
    <col min="17" max="17" width="13.57421875" style="0" hidden="1" customWidth="1"/>
    <col min="18" max="20" width="9.140625" style="0" hidden="1" customWidth="1"/>
    <col min="21" max="23" width="0" style="0" hidden="1" customWidth="1"/>
    <col min="24" max="24" width="14.7109375" style="0" customWidth="1"/>
  </cols>
  <sheetData>
    <row r="2" spans="1:12" ht="18.75">
      <c r="A2" s="178" t="s">
        <v>141</v>
      </c>
      <c r="B2" s="178"/>
      <c r="C2" s="178"/>
      <c r="D2" s="178"/>
      <c r="E2" s="178"/>
      <c r="F2" s="178"/>
      <c r="G2" s="178"/>
      <c r="H2" s="178"/>
      <c r="I2" s="178"/>
      <c r="J2" s="178"/>
      <c r="K2" s="178"/>
      <c r="L2" s="178"/>
    </row>
    <row r="3" spans="2:24" ht="41.25" customHeight="1">
      <c r="B3" s="125" t="s">
        <v>142</v>
      </c>
      <c r="C3" s="125"/>
      <c r="D3" s="125"/>
      <c r="E3" s="125"/>
      <c r="F3" s="125"/>
      <c r="G3" s="125"/>
      <c r="H3" s="125"/>
      <c r="I3" s="125"/>
      <c r="J3" s="125"/>
      <c r="X3" s="177" t="s">
        <v>370</v>
      </c>
    </row>
    <row r="4" spans="2:24" ht="30" customHeight="1">
      <c r="B4" s="24"/>
      <c r="C4" s="24"/>
      <c r="D4" s="24"/>
      <c r="E4" s="24"/>
      <c r="F4" s="24"/>
      <c r="G4" s="24"/>
      <c r="H4" s="24"/>
      <c r="I4" s="24"/>
      <c r="J4" s="24"/>
      <c r="X4" s="177"/>
    </row>
    <row r="5" spans="2:18" ht="15" customHeight="1">
      <c r="B5" s="121" t="str">
        <f>#VALUE!</f>
        <v>  I, Sri K.RAMESH,  S.G.Teacher, MPP School,KURICHEDU Village / Town, Kurichedu Mandal,Prakasam District,do hereby declare that ,My dependent of Sri K.SUPRIYA , 40 years is my wife and has no property of income of her own and that ,she is wholly dependent on me only,she is also not a Employee or Pensioner.</v>
      </c>
      <c r="C5" s="121"/>
      <c r="D5" s="121"/>
      <c r="E5" s="121"/>
      <c r="F5" s="121"/>
      <c r="G5" s="121"/>
      <c r="H5" s="121"/>
      <c r="I5" s="121"/>
      <c r="J5" s="121"/>
      <c r="K5" s="121"/>
      <c r="Q5" t="s">
        <v>33</v>
      </c>
      <c r="R5" t="s">
        <v>125</v>
      </c>
    </row>
    <row r="6" spans="2:17" ht="9.75" customHeight="1" hidden="1">
      <c r="B6" s="121"/>
      <c r="C6" s="121"/>
      <c r="D6" s="121"/>
      <c r="E6" s="121"/>
      <c r="F6" s="121"/>
      <c r="G6" s="121"/>
      <c r="H6" s="121"/>
      <c r="I6" s="121"/>
      <c r="J6" s="121"/>
      <c r="K6" s="121"/>
      <c r="Q6" t="s">
        <v>97</v>
      </c>
    </row>
    <row r="7" spans="2:11" ht="15" customHeight="1">
      <c r="B7" s="121"/>
      <c r="C7" s="121"/>
      <c r="D7" s="121"/>
      <c r="E7" s="121"/>
      <c r="F7" s="121"/>
      <c r="G7" s="121"/>
      <c r="H7" s="121"/>
      <c r="I7" s="121"/>
      <c r="J7" s="121"/>
      <c r="K7" s="121"/>
    </row>
    <row r="8" spans="2:18" ht="15" customHeight="1">
      <c r="B8" s="121"/>
      <c r="C8" s="121"/>
      <c r="D8" s="121"/>
      <c r="E8" s="121"/>
      <c r="F8" s="121"/>
      <c r="G8" s="121"/>
      <c r="H8" s="121"/>
      <c r="I8" s="121"/>
      <c r="J8" s="121"/>
      <c r="K8" s="121"/>
      <c r="Q8" s="22" t="s">
        <v>143</v>
      </c>
      <c r="R8" t="s">
        <v>144</v>
      </c>
    </row>
    <row r="9" spans="2:19" ht="15" customHeight="1">
      <c r="B9" s="121"/>
      <c r="C9" s="121"/>
      <c r="D9" s="121"/>
      <c r="E9" s="121"/>
      <c r="F9" s="121"/>
      <c r="G9" s="121"/>
      <c r="H9" s="121"/>
      <c r="I9" s="121"/>
      <c r="J9" s="121"/>
      <c r="K9" s="121"/>
      <c r="Q9" s="22" t="str">
        <f>IF(DATA!E16="FEMALE",'DEPENDANT CERTIFICATE'!R8,IF(DATA!E16="MALE",'DEPENDANT CERTIFICATE'!Q8))</f>
        <v>Smt/Kum</v>
      </c>
      <c r="R9" t="s">
        <v>99</v>
      </c>
      <c r="S9" t="s">
        <v>100</v>
      </c>
    </row>
    <row r="10" spans="2:19" ht="15" customHeight="1" hidden="1">
      <c r="B10" s="121"/>
      <c r="C10" s="121"/>
      <c r="D10" s="121"/>
      <c r="E10" s="121"/>
      <c r="F10" s="121"/>
      <c r="G10" s="121"/>
      <c r="H10" s="121"/>
      <c r="I10" s="121"/>
      <c r="J10" s="121"/>
      <c r="K10" s="121"/>
      <c r="Q10" s="22" t="str">
        <f>IF(DATA!E16="FEMALE",'DEPENDANT CERTIFICATE'!S9,IF(DATA!E16="MALE",'DEPENDANT CERTIFICATE'!R9))</f>
        <v>her</v>
      </c>
      <c r="R10" t="s">
        <v>101</v>
      </c>
      <c r="S10" t="s">
        <v>102</v>
      </c>
    </row>
    <row r="11" spans="2:17" ht="15" customHeight="1">
      <c r="B11" s="121"/>
      <c r="C11" s="121"/>
      <c r="D11" s="121"/>
      <c r="E11" s="121"/>
      <c r="F11" s="121"/>
      <c r="G11" s="121"/>
      <c r="H11" s="121"/>
      <c r="I11" s="121"/>
      <c r="J11" s="121"/>
      <c r="K11" s="121"/>
      <c r="Q11" s="22" t="str">
        <f>IF(DATA!E16="FEMALE",'DEPENDANT CERTIFICATE'!S10,IF(DATA!E16="MALE",'DEPENDANT CERTIFICATE'!R10))</f>
        <v>she</v>
      </c>
    </row>
    <row r="12" spans="2:17" ht="15">
      <c r="B12" s="121"/>
      <c r="C12" s="121"/>
      <c r="D12" s="121"/>
      <c r="E12" s="121"/>
      <c r="F12" s="121"/>
      <c r="G12" s="121"/>
      <c r="H12" s="121"/>
      <c r="I12" s="121"/>
      <c r="J12" s="121"/>
      <c r="K12" s="121"/>
      <c r="Q12" s="22" t="str">
        <f>IF(DATA!E16="FEMALE",'DEPENDANT CERTIFICATE'!S9,IF(DATA!E16="MALE",'DEPENDANT CERTIFICATE'!R9))</f>
        <v>her</v>
      </c>
    </row>
    <row r="13" spans="2:11" ht="15">
      <c r="B13" s="121"/>
      <c r="C13" s="121"/>
      <c r="D13" s="121"/>
      <c r="E13" s="121"/>
      <c r="F13" s="121"/>
      <c r="G13" s="121"/>
      <c r="H13" s="121"/>
      <c r="I13" s="121"/>
      <c r="J13" s="121"/>
      <c r="K13" s="121"/>
    </row>
    <row r="14" spans="2:17" ht="15.75">
      <c r="B14" s="23"/>
      <c r="Q14" t="s">
        <v>145</v>
      </c>
    </row>
    <row r="15" ht="15">
      <c r="Q15" t="s">
        <v>146</v>
      </c>
    </row>
    <row r="16" ht="15">
      <c r="Q16" t="s">
        <v>147</v>
      </c>
    </row>
    <row r="17" spans="2:17" ht="15.75">
      <c r="B17" s="23" t="s">
        <v>154</v>
      </c>
      <c r="G17" s="179" t="s">
        <v>155</v>
      </c>
      <c r="H17" s="179"/>
      <c r="I17" s="179"/>
      <c r="J17" s="179"/>
      <c r="K17" s="179"/>
      <c r="Q17" t="s">
        <v>148</v>
      </c>
    </row>
    <row r="18" ht="15">
      <c r="Q18" t="s">
        <v>149</v>
      </c>
    </row>
    <row r="19" ht="15">
      <c r="Q19" t="s">
        <v>150</v>
      </c>
    </row>
    <row r="20" ht="15">
      <c r="Q20" t="s">
        <v>151</v>
      </c>
    </row>
    <row r="21" ht="15">
      <c r="Q21" t="s">
        <v>152</v>
      </c>
    </row>
    <row r="22" ht="15">
      <c r="Q22" t="s">
        <v>156</v>
      </c>
    </row>
    <row r="23" ht="15">
      <c r="Q23" t="s">
        <v>153</v>
      </c>
    </row>
    <row r="25" spans="2:13" ht="15" hidden="1">
      <c r="B25" s="180" t="s">
        <v>142</v>
      </c>
      <c r="C25" s="180"/>
      <c r="D25" s="180"/>
      <c r="E25" s="180"/>
      <c r="F25" s="180"/>
      <c r="G25" s="180"/>
      <c r="H25" s="180"/>
      <c r="I25" s="180"/>
      <c r="J25" s="180"/>
      <c r="K25" s="180"/>
      <c r="L25" s="180"/>
      <c r="M25" s="180"/>
    </row>
    <row r="26" spans="2:13" ht="15" hidden="1">
      <c r="B26" s="180"/>
      <c r="C26" s="180"/>
      <c r="D26" s="180"/>
      <c r="E26" s="180"/>
      <c r="F26" s="180"/>
      <c r="G26" s="180"/>
      <c r="H26" s="180"/>
      <c r="I26" s="180"/>
      <c r="J26" s="180"/>
      <c r="K26" s="180"/>
      <c r="L26" s="180"/>
      <c r="M26" s="180"/>
    </row>
  </sheetData>
  <sheetProtection/>
  <mergeCells count="6">
    <mergeCell ref="X3:X4"/>
    <mergeCell ref="A2:L2"/>
    <mergeCell ref="G17:K17"/>
    <mergeCell ref="B25:M26"/>
    <mergeCell ref="B3:J3"/>
    <mergeCell ref="B5:K13"/>
  </mergeCells>
  <hyperlinks>
    <hyperlink ref="X3:X4" location="DATA!S8" display="GO TO DATA"/>
  </hyperlink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2018-06-26T02:42:27Z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