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75" activeTab="0"/>
  </bookViews>
  <sheets>
    <sheet name="DA-Table" sheetId="1" r:id="rId1"/>
    <sheet name="Cal" sheetId="2" state="hidden" r:id="rId2"/>
  </sheets>
  <definedNames>
    <definedName name="DA" localSheetId="0">'DA-Table'!$J$2</definedName>
    <definedName name="DA">'Cal'!$A$3</definedName>
  </definedNames>
  <calcPr fullCalcOnLoad="1"/>
</workbook>
</file>

<file path=xl/sharedStrings.xml><?xml version="1.0" encoding="utf-8"?>
<sst xmlns="http://schemas.openxmlformats.org/spreadsheetml/2006/main" count="53" uniqueCount="46">
  <si>
    <t>CPS</t>
  </si>
  <si>
    <t>10% CPS</t>
  </si>
  <si>
    <t>90% Cash</t>
  </si>
  <si>
    <t>DEARNESS ALLOWANCE TABLE</t>
  </si>
  <si>
    <t>Select New DA</t>
  </si>
  <si>
    <t>Diffrence</t>
  </si>
  <si>
    <t>Basic Pay PRC 2015</t>
  </si>
  <si>
    <t>GO</t>
  </si>
  <si>
    <t>Date</t>
  </si>
  <si>
    <t>PF Months</t>
  </si>
  <si>
    <t>From</t>
  </si>
  <si>
    <t>To</t>
  </si>
  <si>
    <t>cash from</t>
  </si>
  <si>
    <t>G.O.Ms.no.18, Dt.10-02-2016</t>
  </si>
  <si>
    <t>01-01-2015</t>
  </si>
  <si>
    <t>29-02-2016</t>
  </si>
  <si>
    <t>01-03-2016</t>
  </si>
  <si>
    <t>APGLI SLABS IN RPS 2010</t>
  </si>
  <si>
    <t>P.TAX Rates</t>
  </si>
  <si>
    <t>SINO</t>
  </si>
  <si>
    <t>SLAB</t>
  </si>
  <si>
    <t>Amount</t>
  </si>
  <si>
    <t>SNO</t>
  </si>
  <si>
    <t>6700-8400</t>
  </si>
  <si>
    <t>Upto  15,000/-</t>
  </si>
  <si>
    <t>Nil</t>
  </si>
  <si>
    <t>8441-10900</t>
  </si>
  <si>
    <t>15001-20000</t>
  </si>
  <si>
    <t>10901-14860</t>
  </si>
  <si>
    <t>Above-20000</t>
  </si>
  <si>
    <t>14861-18030</t>
  </si>
  <si>
    <t>Professional Tax G.O.</t>
  </si>
  <si>
    <t>18031-25600</t>
  </si>
  <si>
    <t>25601-Above</t>
  </si>
  <si>
    <t>Master Scale: Rs.13000-390-14170-430-15460-470-16870510-18400-550-20050-590-21820-640-23740-700-25840-760-28120-820-30580880-33220-950-36070-1030-39160-1110-42490-1190-46060-1270-49870-136053950-1460-58330-1560-63010-1660-67990-1760-73270-1880-78910-202084970-2160-91450-2330-100770-2520-110850;</t>
  </si>
  <si>
    <t>G.O.Ms.no.172, Dt.27-08-2016</t>
  </si>
  <si>
    <t>31-07-2016</t>
  </si>
  <si>
    <t>01-08-2016</t>
  </si>
  <si>
    <t>01-07-2015</t>
  </si>
  <si>
    <t>G.O.Ms.no.16, Dt.03-02-2017</t>
  </si>
  <si>
    <t>01-01-2016</t>
  </si>
  <si>
    <t>28-02-2017</t>
  </si>
  <si>
    <t>01-03-2017</t>
  </si>
  <si>
    <t>G.O.Ms.no.140 Fin (HR.VI) Dept., Dt.11-08-2017</t>
  </si>
  <si>
    <t>01-07-2016</t>
  </si>
  <si>
    <t>31-08-2017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</si>
</sst>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Segoe UI"/>
      <family val="2"/>
    </font>
    <font>
      <b/>
      <sz val="8"/>
      <color indexed="8"/>
      <name val="Calibri"/>
      <family val="2"/>
    </font>
    <font>
      <sz val="10"/>
      <color indexed="23"/>
      <name val="Arial"/>
      <family val="2"/>
    </font>
    <font>
      <b/>
      <sz val="20"/>
      <color indexed="8"/>
      <name val="Arial"/>
      <family val="2"/>
    </font>
    <font>
      <sz val="18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000000"/>
      <name val="Segoe UI"/>
      <family val="2"/>
    </font>
    <font>
      <b/>
      <sz val="8"/>
      <color theme="1"/>
      <name val="Calibri"/>
      <family val="2"/>
    </font>
    <font>
      <sz val="10"/>
      <color rgb="FF666666"/>
      <name val="Arial"/>
      <family val="2"/>
    </font>
    <font>
      <b/>
      <sz val="9"/>
      <color theme="1"/>
      <name val="Calibri"/>
      <family val="2"/>
    </font>
    <font>
      <b/>
      <sz val="12"/>
      <color theme="5" tint="-0.24997000396251678"/>
      <name val="Arial"/>
      <family val="2"/>
    </font>
    <font>
      <b/>
      <sz val="20"/>
      <color theme="1"/>
      <name val="Arial"/>
      <family val="2"/>
    </font>
    <font>
      <sz val="18"/>
      <color theme="1"/>
      <name val="Times New Roman"/>
      <family val="1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6" tint="0.5999600291252136"/>
        <bgColor indexed="64"/>
      </pattern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  <fill>
      <gradientFill degree="90">
        <stop position="0">
          <color theme="3" tint="0.8000100255012512"/>
        </stop>
        <stop position="1">
          <color theme="3" tint="0.5999900102615356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/>
      <top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14" fontId="53" fillId="0" borderId="0" xfId="0" applyNumberFormat="1" applyFont="1" applyFill="1" applyBorder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54" fillId="0" borderId="0" xfId="0" applyNumberFormat="1" applyFont="1" applyFill="1" applyBorder="1" applyAlignment="1" applyProtection="1">
      <alignment/>
      <protection hidden="1"/>
    </xf>
    <xf numFmtId="164" fontId="55" fillId="0" borderId="0" xfId="0" applyNumberFormat="1" applyFont="1" applyFill="1" applyBorder="1" applyAlignment="1">
      <alignment horizontal="right" vertical="center"/>
    </xf>
    <xf numFmtId="0" fontId="56" fillId="0" borderId="0" xfId="52" applyNumberFormat="1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Fill="1" applyBorder="1" applyAlignment="1" applyProtection="1" quotePrefix="1">
      <alignment/>
      <protection hidden="1"/>
    </xf>
    <xf numFmtId="0" fontId="55" fillId="0" borderId="0" xfId="0" applyNumberFormat="1" applyFont="1" applyFill="1" applyBorder="1" applyAlignment="1" quotePrefix="1">
      <alignment horizontal="center" vertical="center"/>
    </xf>
    <xf numFmtId="0" fontId="55" fillId="0" borderId="0" xfId="0" applyNumberFormat="1" applyFont="1" applyFill="1" applyBorder="1" applyAlignment="1" applyProtection="1">
      <alignment/>
      <protection hidden="1"/>
    </xf>
    <xf numFmtId="0" fontId="54" fillId="0" borderId="0" xfId="0" applyFont="1" applyFill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4" fontId="55" fillId="0" borderId="0" xfId="0" applyNumberFormat="1" applyFont="1" applyFill="1" applyBorder="1" applyAlignment="1" applyProtection="1">
      <alignment/>
      <protection hidden="1"/>
    </xf>
    <xf numFmtId="0" fontId="57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5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33" borderId="11" xfId="0" applyFill="1" applyBorder="1" applyAlignment="1" applyProtection="1">
      <alignment horizontal="center"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0" fillId="35" borderId="12" xfId="0" applyFill="1" applyBorder="1" applyAlignment="1" applyProtection="1">
      <alignment/>
      <protection hidden="1" locked="0"/>
    </xf>
    <xf numFmtId="0" fontId="0" fillId="36" borderId="13" xfId="0" applyFill="1" applyBorder="1" applyAlignment="1" applyProtection="1">
      <alignment/>
      <protection hidden="1" locked="0"/>
    </xf>
    <xf numFmtId="0" fontId="0" fillId="37" borderId="14" xfId="0" applyFill="1" applyBorder="1" applyAlignment="1" applyProtection="1">
      <alignment horizontal="center"/>
      <protection hidden="1" locked="0"/>
    </xf>
    <xf numFmtId="0" fontId="0" fillId="38" borderId="15" xfId="0" applyFill="1" applyBorder="1" applyAlignment="1" applyProtection="1">
      <alignment/>
      <protection hidden="1" locked="0"/>
    </xf>
    <xf numFmtId="0" fontId="0" fillId="39" borderId="16" xfId="0" applyFill="1" applyBorder="1" applyAlignment="1" applyProtection="1">
      <alignment/>
      <protection hidden="1" locked="0"/>
    </xf>
    <xf numFmtId="0" fontId="0" fillId="40" borderId="12" xfId="0" applyFill="1" applyBorder="1" applyAlignment="1" applyProtection="1">
      <alignment horizontal="left"/>
      <protection hidden="1" locked="0"/>
    </xf>
    <xf numFmtId="0" fontId="0" fillId="41" borderId="13" xfId="0" applyFill="1" applyBorder="1" applyAlignment="1" applyProtection="1">
      <alignment horizontal="left"/>
      <protection hidden="1" locked="0"/>
    </xf>
    <xf numFmtId="0" fontId="0" fillId="42" borderId="17" xfId="0" applyFill="1" applyBorder="1" applyAlignment="1" applyProtection="1">
      <alignment horizontal="center"/>
      <protection hidden="1" locked="0"/>
    </xf>
    <xf numFmtId="0" fontId="0" fillId="43" borderId="18" xfId="0" applyFill="1" applyBorder="1" applyAlignment="1" applyProtection="1">
      <alignment horizontal="left"/>
      <protection hidden="1" locked="0"/>
    </xf>
    <xf numFmtId="0" fontId="0" fillId="44" borderId="19" xfId="0" applyFill="1" applyBorder="1" applyAlignment="1" applyProtection="1">
      <alignment horizontal="left"/>
      <protection hidden="1" locked="0"/>
    </xf>
    <xf numFmtId="0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center"/>
      <protection hidden="1" locked="0"/>
    </xf>
    <xf numFmtId="0" fontId="52" fillId="0" borderId="0" xfId="0" applyFont="1" applyBorder="1" applyAlignment="1">
      <alignment horizontal="center" wrapText="1"/>
    </xf>
    <xf numFmtId="0" fontId="0" fillId="4" borderId="2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58" fillId="45" borderId="12" xfId="0" applyFont="1" applyFill="1" applyBorder="1" applyAlignment="1" applyProtection="1">
      <alignment horizontal="center"/>
      <protection hidden="1" locked="0"/>
    </xf>
    <xf numFmtId="0" fontId="2" fillId="4" borderId="15" xfId="0" applyFont="1" applyFill="1" applyBorder="1" applyAlignment="1">
      <alignment wrapText="1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Alignment="1">
      <alignment/>
    </xf>
    <xf numFmtId="14" fontId="55" fillId="0" borderId="0" xfId="0" applyNumberFormat="1" applyFont="1" applyFill="1" applyBorder="1" applyAlignment="1" quotePrefix="1">
      <alignment horizontal="center" vertical="center"/>
    </xf>
    <xf numFmtId="0" fontId="43" fillId="0" borderId="0" xfId="52" applyNumberForma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0" fillId="46" borderId="10" xfId="0" applyFill="1" applyBorder="1" applyAlignment="1" applyProtection="1">
      <alignment horizontal="left"/>
      <protection hidden="1" locked="0"/>
    </xf>
    <xf numFmtId="0" fontId="0" fillId="47" borderId="10" xfId="0" applyFill="1" applyBorder="1" applyAlignment="1" applyProtection="1">
      <alignment horizontal="center"/>
      <protection hidden="1" locked="0"/>
    </xf>
    <xf numFmtId="0" fontId="0" fillId="48" borderId="12" xfId="0" applyFill="1" applyBorder="1" applyAlignment="1" applyProtection="1">
      <alignment horizontal="center"/>
      <protection hidden="1" locked="0"/>
    </xf>
    <xf numFmtId="0" fontId="43" fillId="49" borderId="15" xfId="52" applyFill="1" applyBorder="1" applyAlignment="1" applyProtection="1">
      <alignment horizontal="center" vertical="center" shrinkToFit="1"/>
      <protection hidden="1" locked="0"/>
    </xf>
    <xf numFmtId="0" fontId="43" fillId="50" borderId="20" xfId="52" applyFill="1" applyBorder="1" applyAlignment="1" applyProtection="1">
      <alignment horizontal="center" vertical="center" shrinkToFit="1"/>
      <protection hidden="1" locked="0"/>
    </xf>
    <xf numFmtId="0" fontId="43" fillId="51" borderId="24" xfId="52" applyFill="1" applyBorder="1" applyAlignment="1" applyProtection="1">
      <alignment horizontal="center" vertical="center" shrinkToFit="1"/>
      <protection hidden="1" locked="0"/>
    </xf>
    <xf numFmtId="0" fontId="43" fillId="52" borderId="0" xfId="52" applyFill="1" applyBorder="1" applyAlignment="1" applyProtection="1">
      <alignment horizontal="center" vertical="center" shrinkToFit="1"/>
      <protection hidden="1" locked="0"/>
    </xf>
    <xf numFmtId="0" fontId="43" fillId="53" borderId="26" xfId="52" applyFill="1" applyBorder="1" applyAlignment="1" applyProtection="1">
      <alignment horizontal="center" vertical="center" shrinkToFit="1"/>
      <protection hidden="1" locked="0"/>
    </xf>
    <xf numFmtId="0" fontId="43" fillId="54" borderId="27" xfId="52" applyFill="1" applyBorder="1" applyAlignment="1" applyProtection="1">
      <alignment horizontal="center" vertical="center" shrinkToFit="1"/>
      <protection hidden="1" locked="0"/>
    </xf>
    <xf numFmtId="0" fontId="0" fillId="55" borderId="28" xfId="0" applyFill="1" applyBorder="1" applyAlignment="1" applyProtection="1">
      <alignment horizontal="center"/>
      <protection hidden="1" locked="0"/>
    </xf>
    <xf numFmtId="0" fontId="0" fillId="56" borderId="18" xfId="0" applyFill="1" applyBorder="1" applyAlignment="1" applyProtection="1">
      <alignment horizontal="center"/>
      <protection hidden="1" locked="0"/>
    </xf>
    <xf numFmtId="0" fontId="60" fillId="57" borderId="14" xfId="0" applyFont="1" applyFill="1" applyBorder="1" applyAlignment="1" applyProtection="1">
      <alignment horizontal="center" vertical="center" wrapText="1"/>
      <protection hidden="1" locked="0"/>
    </xf>
    <xf numFmtId="0" fontId="60" fillId="57" borderId="29" xfId="0" applyFont="1" applyFill="1" applyBorder="1" applyAlignment="1" applyProtection="1">
      <alignment horizontal="center" vertical="center" wrapText="1"/>
      <protection hidden="1" locked="0"/>
    </xf>
    <xf numFmtId="0" fontId="51" fillId="0" borderId="10" xfId="0" applyFont="1" applyBorder="1" applyAlignment="1">
      <alignment horizontal="center" wrapText="1"/>
    </xf>
    <xf numFmtId="0" fontId="61" fillId="10" borderId="10" xfId="0" applyFont="1" applyFill="1" applyBorder="1" applyAlignment="1">
      <alignment horizontal="center" vertical="center" wrapText="1"/>
    </xf>
    <xf numFmtId="0" fontId="0" fillId="58" borderId="30" xfId="0" applyFill="1" applyBorder="1" applyAlignment="1" applyProtection="1">
      <alignment horizontal="center"/>
      <protection hidden="1" locked="0"/>
    </xf>
    <xf numFmtId="0" fontId="0" fillId="59" borderId="31" xfId="0" applyFill="1" applyBorder="1" applyAlignment="1" applyProtection="1">
      <alignment horizontal="center"/>
      <protection hidden="1" locked="0"/>
    </xf>
    <xf numFmtId="0" fontId="0" fillId="60" borderId="32" xfId="0" applyFill="1" applyBorder="1" applyAlignment="1" applyProtection="1">
      <alignment horizontal="center"/>
      <protection hidden="1" locked="0"/>
    </xf>
    <xf numFmtId="0" fontId="62" fillId="22" borderId="33" xfId="0" applyFont="1" applyFill="1" applyBorder="1" applyAlignment="1" applyProtection="1">
      <alignment horizontal="center" vertical="center"/>
      <protection hidden="1"/>
    </xf>
    <xf numFmtId="0" fontId="62" fillId="22" borderId="0" xfId="0" applyFont="1" applyFill="1" applyBorder="1" applyAlignment="1" applyProtection="1">
      <alignment horizontal="center" vertical="center"/>
      <protection hidden="1"/>
    </xf>
    <xf numFmtId="0" fontId="0" fillId="61" borderId="0" xfId="0" applyFill="1" applyBorder="1" applyAlignment="1" applyProtection="1">
      <alignment horizontal="center"/>
      <protection hidden="1"/>
    </xf>
    <xf numFmtId="0" fontId="53" fillId="62" borderId="34" xfId="0" applyFont="1" applyFill="1" applyBorder="1" applyAlignment="1" applyProtection="1">
      <alignment horizontal="center" vertical="center" wrapText="1"/>
      <protection hidden="1" locked="0"/>
    </xf>
    <xf numFmtId="0" fontId="53" fillId="63" borderId="22" xfId="0" applyFont="1" applyFill="1" applyBorder="1" applyAlignment="1" applyProtection="1">
      <alignment horizontal="center" vertical="center" wrapText="1"/>
      <protection hidden="1" locked="0"/>
    </xf>
    <xf numFmtId="0" fontId="63" fillId="64" borderId="33" xfId="0" applyFont="1" applyFill="1" applyBorder="1" applyAlignment="1" applyProtection="1">
      <alignment horizontal="center" vertical="center"/>
      <protection hidden="1" locked="0"/>
    </xf>
    <xf numFmtId="0" fontId="63" fillId="65" borderId="0" xfId="0" applyFont="1" applyFill="1" applyBorder="1" applyAlignment="1" applyProtection="1">
      <alignment horizontal="center" vertical="center"/>
      <protection hidden="1" locked="0"/>
    </xf>
    <xf numFmtId="0" fontId="63" fillId="61" borderId="33" xfId="0" applyFont="1" applyFill="1" applyBorder="1" applyAlignment="1" applyProtection="1">
      <alignment horizontal="center" vertical="center"/>
      <protection hidden="1"/>
    </xf>
    <xf numFmtId="0" fontId="63" fillId="61" borderId="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</xdr:row>
      <xdr:rowOff>123825</xdr:rowOff>
    </xdr:from>
    <xdr:to>
      <xdr:col>7</xdr:col>
      <xdr:colOff>285750</xdr:colOff>
      <xdr:row>1</xdr:row>
      <xdr:rowOff>209550</xdr:rowOff>
    </xdr:to>
    <xdr:sp>
      <xdr:nvSpPr>
        <xdr:cNvPr id="1" name="Right Arrow 1"/>
        <xdr:cNvSpPr>
          <a:spLocks/>
        </xdr:cNvSpPr>
      </xdr:nvSpPr>
      <xdr:spPr>
        <a:xfrm>
          <a:off x="3724275" y="457200"/>
          <a:ext cx="723900" cy="85725"/>
        </a:xfrm>
        <a:prstGeom prst="rightArrow">
          <a:avLst>
            <a:gd name="adj" fmla="val 4364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133350</xdr:colOff>
      <xdr:row>51</xdr:row>
      <xdr:rowOff>28575</xdr:rowOff>
    </xdr:from>
    <xdr:to>
      <xdr:col>12</xdr:col>
      <xdr:colOff>485775</xdr:colOff>
      <xdr:row>58</xdr:row>
      <xdr:rowOff>161925</xdr:rowOff>
    </xdr:to>
    <xdr:pic>
      <xdr:nvPicPr>
        <xdr:cNvPr id="2" name="Picture 3" descr="Logo-Amaravathi.png"/>
        <xdr:cNvPicPr preferRelativeResize="1">
          <a:picLocks noChangeAspect="1"/>
        </xdr:cNvPicPr>
      </xdr:nvPicPr>
      <xdr:blipFill>
        <a:blip r:embed="rId1"/>
        <a:srcRect l="10873" t="4968" r="5108" b="2484"/>
        <a:stretch>
          <a:fillRect/>
        </a:stretch>
      </xdr:blipFill>
      <xdr:spPr>
        <a:xfrm>
          <a:off x="6076950" y="11563350"/>
          <a:ext cx="14668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fsahyd.wix.com/apfs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2X8BUvG-fYRS1V2dTVGclZTZHM" TargetMode="External" /><Relationship Id="rId2" Type="http://schemas.openxmlformats.org/officeDocument/2006/relationships/hyperlink" Target="https://drive.google.com/open?id=0B2X8BUvG-fYRS1V2dTVGclZTZH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">
      <selection activeCell="F19" sqref="F19"/>
    </sheetView>
  </sheetViews>
  <sheetFormatPr defaultColWidth="0" defaultRowHeight="15" zeroHeight="1"/>
  <cols>
    <col min="1" max="3" width="9.140625" style="0" customWidth="1"/>
    <col min="4" max="4" width="7.57421875" style="0" bestFit="1" customWidth="1"/>
    <col min="5" max="7" width="9.140625" style="0" customWidth="1"/>
    <col min="8" max="8" width="8.57421875" style="0" customWidth="1"/>
    <col min="9" max="9" width="9.140625" style="0" customWidth="1"/>
    <col min="10" max="10" width="9.00390625" style="0" customWidth="1"/>
    <col min="11" max="11" width="7.57421875" style="0" bestFit="1" customWidth="1"/>
    <col min="12" max="14" width="9.140625" style="0" customWidth="1"/>
    <col min="15" max="15" width="3.57421875" style="0" hidden="1" customWidth="1"/>
    <col min="16" max="16384" width="9.140625" style="0" hidden="1" customWidth="1"/>
  </cols>
  <sheetData>
    <row r="1" spans="1:14" ht="26.25">
      <c r="A1" s="74" t="s">
        <v>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>
      <c r="A2" s="81" t="s">
        <v>4</v>
      </c>
      <c r="B2" s="82"/>
      <c r="C2" s="82"/>
      <c r="D2" s="82"/>
      <c r="E2" s="82"/>
      <c r="F2" s="82"/>
      <c r="G2" s="82"/>
      <c r="H2" s="82"/>
      <c r="I2" s="82"/>
      <c r="J2" s="76"/>
      <c r="K2" s="76"/>
      <c r="L2" s="76"/>
      <c r="M2" s="76"/>
      <c r="N2" s="76"/>
    </row>
    <row r="3" spans="1:14" ht="23.25">
      <c r="A3" s="79" t="str">
        <f>CONCATENATE(Cal!B3,"% D.A TABLE : CASH FROM  ",TEXT(Cal!I3,"dd-MM-YYYY"))</f>
        <v>22.008% D.A TABLE : CASH FROM  01-09-2017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44.25" customHeight="1">
      <c r="A4" s="77" t="str">
        <f>CONCATENATE("    ",Cal!J3)</f>
        <v>    From 01-07-2016 to 31-08-2017 credited to GPF Account and from 1-9-2017 paid in cash as per  G.O.Ms.no.140 Fin (HR.VI) Dept., Dt.11-08-2017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5" customHeight="1">
      <c r="A5" s="67" t="s">
        <v>6</v>
      </c>
      <c r="B5" s="67" t="str">
        <f>CONCATENATE("To be drawn @ ",Cal!B3,"%")</f>
        <v>To be drawn @ 22.008%</v>
      </c>
      <c r="C5" s="67" t="str">
        <f>CONCATENATE("Already Drawn @ ",Cal!C3," %")</f>
        <v>Already Drawn @ 18.34 %</v>
      </c>
      <c r="D5" s="67" t="s">
        <v>5</v>
      </c>
      <c r="E5" s="67" t="str">
        <f>CONCATENATE("For ",Cal!F3,"   Months Diff (GPF)")</f>
        <v>For 15   Months Diff (GPF)</v>
      </c>
      <c r="F5" s="69" t="s">
        <v>0</v>
      </c>
      <c r="G5" s="69"/>
      <c r="H5" s="67" t="s">
        <v>6</v>
      </c>
      <c r="I5" s="67" t="str">
        <f>CONCATENATE("To be drawn @ ",Cal!B3,"%")</f>
        <v>To be drawn @ 22.008%</v>
      </c>
      <c r="J5" s="67" t="str">
        <f>CONCATENATE("Already Drawn @ ",Cal!C3," %")</f>
        <v>Already Drawn @ 18.34 %</v>
      </c>
      <c r="K5" s="67" t="s">
        <v>5</v>
      </c>
      <c r="L5" s="67" t="str">
        <f>CONCATENATE("For ",Cal!F3,"   Months Diff (GPF)")</f>
        <v>For 15   Months Diff (GPF)</v>
      </c>
      <c r="M5" s="69" t="s">
        <v>0</v>
      </c>
      <c r="N5" s="69"/>
    </row>
    <row r="6" spans="1:14" ht="31.5">
      <c r="A6" s="68"/>
      <c r="B6" s="68"/>
      <c r="C6" s="68"/>
      <c r="D6" s="68"/>
      <c r="E6" s="68"/>
      <c r="F6" s="1" t="s">
        <v>1</v>
      </c>
      <c r="G6" s="1" t="s">
        <v>2</v>
      </c>
      <c r="H6" s="68"/>
      <c r="I6" s="68"/>
      <c r="J6" s="68"/>
      <c r="K6" s="68"/>
      <c r="L6" s="68"/>
      <c r="M6" s="1" t="s">
        <v>1</v>
      </c>
      <c r="N6" s="1" t="s">
        <v>2</v>
      </c>
    </row>
    <row r="7" spans="1:14" ht="15.75">
      <c r="A7" s="18">
        <v>13000</v>
      </c>
      <c r="B7" s="24">
        <f>ROUND(A7*Cal!$B$3%,0)</f>
        <v>2861</v>
      </c>
      <c r="C7" s="24">
        <f>ROUND(A7*Cal!$C$3%,0)</f>
        <v>2384</v>
      </c>
      <c r="D7" s="24">
        <f>B7-C7</f>
        <v>477</v>
      </c>
      <c r="E7" s="24">
        <f>D7*Cal!$F$3</f>
        <v>7155</v>
      </c>
      <c r="F7" s="24">
        <f>ROUND(E7*10%,0)</f>
        <v>716</v>
      </c>
      <c r="G7" s="24">
        <f>E7-F7</f>
        <v>6439</v>
      </c>
      <c r="H7" s="2">
        <v>42490</v>
      </c>
      <c r="I7" s="24">
        <f>ROUND(H7*Cal!$B$3%,0)</f>
        <v>9351</v>
      </c>
      <c r="J7" s="24">
        <f>ROUND(H7*Cal!$C$3%,0)</f>
        <v>7793</v>
      </c>
      <c r="K7" s="24">
        <f>I7-J7</f>
        <v>1558</v>
      </c>
      <c r="L7" s="24">
        <f>K7*Cal!$F$3</f>
        <v>23370</v>
      </c>
      <c r="M7" s="24">
        <f>ROUND(L7*10%,0)</f>
        <v>2337</v>
      </c>
      <c r="N7" s="24">
        <f>L7-M7</f>
        <v>21033</v>
      </c>
    </row>
    <row r="8" spans="1:14" ht="15.75">
      <c r="A8" s="18">
        <v>13390</v>
      </c>
      <c r="B8" s="24">
        <f>ROUND(A8*Cal!$B$3%,0)</f>
        <v>2947</v>
      </c>
      <c r="C8" s="24">
        <f>ROUND(A8*Cal!$C$3%,0)</f>
        <v>2456</v>
      </c>
      <c r="D8" s="24">
        <f aca="true" t="shared" si="0" ref="D8:D48">B8-C8</f>
        <v>491</v>
      </c>
      <c r="E8" s="24">
        <f>D8*Cal!$F$3</f>
        <v>7365</v>
      </c>
      <c r="F8" s="24">
        <f aca="true" t="shared" si="1" ref="F8:F48">ROUND(E8*10%,0)</f>
        <v>737</v>
      </c>
      <c r="G8" s="24">
        <f aca="true" t="shared" si="2" ref="G8:G48">E8-F8</f>
        <v>6628</v>
      </c>
      <c r="H8" s="2">
        <v>43680</v>
      </c>
      <c r="I8" s="24">
        <f>ROUND(H8*Cal!$B$3%,0)</f>
        <v>9613</v>
      </c>
      <c r="J8" s="24">
        <f>ROUND(H8*Cal!$C$3%,0)</f>
        <v>8011</v>
      </c>
      <c r="K8" s="24">
        <f aca="true" t="shared" si="3" ref="K8:K48">I8-J8</f>
        <v>1602</v>
      </c>
      <c r="L8" s="24">
        <f>K8*Cal!$F$3</f>
        <v>24030</v>
      </c>
      <c r="M8" s="24">
        <f aca="true" t="shared" si="4" ref="M8:M48">ROUND(L8*10%,0)</f>
        <v>2403</v>
      </c>
      <c r="N8" s="24">
        <f aca="true" t="shared" si="5" ref="N8:N48">L8-M8</f>
        <v>21627</v>
      </c>
    </row>
    <row r="9" spans="1:14" ht="15.75">
      <c r="A9" s="18">
        <v>13740</v>
      </c>
      <c r="B9" s="24">
        <f>ROUND(A9*Cal!$B$3%,0)</f>
        <v>3024</v>
      </c>
      <c r="C9" s="24">
        <f>ROUND(A9*Cal!$C$3%,0)</f>
        <v>2520</v>
      </c>
      <c r="D9" s="24">
        <f t="shared" si="0"/>
        <v>504</v>
      </c>
      <c r="E9" s="24">
        <f>D9*Cal!$F$3</f>
        <v>7560</v>
      </c>
      <c r="F9" s="24">
        <f t="shared" si="1"/>
        <v>756</v>
      </c>
      <c r="G9" s="24">
        <f t="shared" si="2"/>
        <v>6804</v>
      </c>
      <c r="H9" s="2">
        <v>44870</v>
      </c>
      <c r="I9" s="24">
        <f>ROUND(H9*Cal!$B$3%,0)</f>
        <v>9875</v>
      </c>
      <c r="J9" s="24">
        <f>ROUND(H9*Cal!$C$3%,0)</f>
        <v>8229</v>
      </c>
      <c r="K9" s="24">
        <f t="shared" si="3"/>
        <v>1646</v>
      </c>
      <c r="L9" s="24">
        <f>K9*Cal!$F$3</f>
        <v>24690</v>
      </c>
      <c r="M9" s="24">
        <f t="shared" si="4"/>
        <v>2469</v>
      </c>
      <c r="N9" s="24">
        <f t="shared" si="5"/>
        <v>22221</v>
      </c>
    </row>
    <row r="10" spans="1:14" ht="15.75">
      <c r="A10" s="18">
        <v>14170</v>
      </c>
      <c r="B10" s="24">
        <f>ROUND(A10*Cal!$B$3%,0)</f>
        <v>3119</v>
      </c>
      <c r="C10" s="24">
        <f>ROUND(A10*Cal!$C$3%,0)</f>
        <v>2599</v>
      </c>
      <c r="D10" s="24">
        <f t="shared" si="0"/>
        <v>520</v>
      </c>
      <c r="E10" s="24">
        <f>D10*Cal!$F$3</f>
        <v>7800</v>
      </c>
      <c r="F10" s="24">
        <f t="shared" si="1"/>
        <v>780</v>
      </c>
      <c r="G10" s="24">
        <f t="shared" si="2"/>
        <v>7020</v>
      </c>
      <c r="H10" s="2">
        <v>46060</v>
      </c>
      <c r="I10" s="24">
        <f>ROUND(H10*Cal!$B$3%,0)</f>
        <v>10137</v>
      </c>
      <c r="J10" s="24">
        <f>ROUND(H10*Cal!$C$3%,0)</f>
        <v>8447</v>
      </c>
      <c r="K10" s="24">
        <f t="shared" si="3"/>
        <v>1690</v>
      </c>
      <c r="L10" s="24">
        <f>K10*Cal!$F$3</f>
        <v>25350</v>
      </c>
      <c r="M10" s="24">
        <f t="shared" si="4"/>
        <v>2535</v>
      </c>
      <c r="N10" s="24">
        <f t="shared" si="5"/>
        <v>22815</v>
      </c>
    </row>
    <row r="11" spans="1:14" ht="15.75">
      <c r="A11" s="18">
        <v>14600</v>
      </c>
      <c r="B11" s="24">
        <f>ROUND(A11*Cal!$B$3%,0)</f>
        <v>3213</v>
      </c>
      <c r="C11" s="24">
        <f>ROUND(A11*Cal!$C$3%,0)</f>
        <v>2678</v>
      </c>
      <c r="D11" s="24">
        <f t="shared" si="0"/>
        <v>535</v>
      </c>
      <c r="E11" s="24">
        <f>D11*Cal!$F$3</f>
        <v>8025</v>
      </c>
      <c r="F11" s="24">
        <f t="shared" si="1"/>
        <v>803</v>
      </c>
      <c r="G11" s="24">
        <f t="shared" si="2"/>
        <v>7222</v>
      </c>
      <c r="H11" s="2">
        <v>47330</v>
      </c>
      <c r="I11" s="24">
        <f>ROUND(H11*Cal!$B$3%,0)</f>
        <v>10416</v>
      </c>
      <c r="J11" s="24">
        <f>ROUND(H11*Cal!$C$3%,0)</f>
        <v>8680</v>
      </c>
      <c r="K11" s="24">
        <f t="shared" si="3"/>
        <v>1736</v>
      </c>
      <c r="L11" s="24">
        <f>K11*Cal!$F$3</f>
        <v>26040</v>
      </c>
      <c r="M11" s="24">
        <f t="shared" si="4"/>
        <v>2604</v>
      </c>
      <c r="N11" s="24">
        <f t="shared" si="5"/>
        <v>23436</v>
      </c>
    </row>
    <row r="12" spans="1:14" ht="15.75">
      <c r="A12" s="18">
        <v>15030</v>
      </c>
      <c r="B12" s="24">
        <f>ROUND(A12*Cal!$B$3%,0)</f>
        <v>3308</v>
      </c>
      <c r="C12" s="24">
        <f>ROUND(A12*Cal!$C$3%,0)</f>
        <v>2757</v>
      </c>
      <c r="D12" s="24">
        <f t="shared" si="0"/>
        <v>551</v>
      </c>
      <c r="E12" s="24">
        <f>D12*Cal!$F$3</f>
        <v>8265</v>
      </c>
      <c r="F12" s="24">
        <f t="shared" si="1"/>
        <v>827</v>
      </c>
      <c r="G12" s="24">
        <f t="shared" si="2"/>
        <v>7438</v>
      </c>
      <c r="H12" s="2">
        <v>48600</v>
      </c>
      <c r="I12" s="24">
        <f>ROUND(H12*Cal!$B$3%,0)</f>
        <v>10696</v>
      </c>
      <c r="J12" s="24">
        <f>ROUND(H12*Cal!$C$3%,0)</f>
        <v>8913</v>
      </c>
      <c r="K12" s="24">
        <f t="shared" si="3"/>
        <v>1783</v>
      </c>
      <c r="L12" s="24">
        <f>K12*Cal!$F$3</f>
        <v>26745</v>
      </c>
      <c r="M12" s="24">
        <f t="shared" si="4"/>
        <v>2675</v>
      </c>
      <c r="N12" s="24">
        <f t="shared" si="5"/>
        <v>24070</v>
      </c>
    </row>
    <row r="13" spans="1:14" ht="15.75">
      <c r="A13" s="18">
        <v>15460</v>
      </c>
      <c r="B13" s="24">
        <f>ROUND(A13*Cal!$B$3%,0)</f>
        <v>3402</v>
      </c>
      <c r="C13" s="24">
        <f>ROUND(A13*Cal!$C$3%,0)</f>
        <v>2835</v>
      </c>
      <c r="D13" s="24">
        <f t="shared" si="0"/>
        <v>567</v>
      </c>
      <c r="E13" s="24">
        <f>D13*Cal!$F$3</f>
        <v>8505</v>
      </c>
      <c r="F13" s="24">
        <f t="shared" si="1"/>
        <v>851</v>
      </c>
      <c r="G13" s="24">
        <f t="shared" si="2"/>
        <v>7654</v>
      </c>
      <c r="H13" s="2">
        <v>49870</v>
      </c>
      <c r="I13" s="24">
        <f>ROUND(H13*Cal!$B$3%,0)</f>
        <v>10975</v>
      </c>
      <c r="J13" s="24">
        <f>ROUND(H13*Cal!$C$3%,0)</f>
        <v>9146</v>
      </c>
      <c r="K13" s="24">
        <f t="shared" si="3"/>
        <v>1829</v>
      </c>
      <c r="L13" s="24">
        <f>K13*Cal!$F$3</f>
        <v>27435</v>
      </c>
      <c r="M13" s="24">
        <f t="shared" si="4"/>
        <v>2744</v>
      </c>
      <c r="N13" s="24">
        <f t="shared" si="5"/>
        <v>24691</v>
      </c>
    </row>
    <row r="14" spans="1:14" ht="15.75">
      <c r="A14" s="18">
        <v>15930</v>
      </c>
      <c r="B14" s="24">
        <f>ROUND(A14*Cal!$B$3%,0)</f>
        <v>3506</v>
      </c>
      <c r="C14" s="24">
        <f>ROUND(A14*Cal!$C$3%,0)</f>
        <v>2922</v>
      </c>
      <c r="D14" s="24">
        <f t="shared" si="0"/>
        <v>584</v>
      </c>
      <c r="E14" s="24">
        <f>D14*Cal!$F$3</f>
        <v>8760</v>
      </c>
      <c r="F14" s="24">
        <f t="shared" si="1"/>
        <v>876</v>
      </c>
      <c r="G14" s="24">
        <f t="shared" si="2"/>
        <v>7884</v>
      </c>
      <c r="H14" s="2">
        <v>51230</v>
      </c>
      <c r="I14" s="24">
        <f>ROUND(H14*Cal!$B$3%,0)</f>
        <v>11275</v>
      </c>
      <c r="J14" s="24">
        <f>ROUND(H14*Cal!$C$3%,0)</f>
        <v>9396</v>
      </c>
      <c r="K14" s="24">
        <f t="shared" si="3"/>
        <v>1879</v>
      </c>
      <c r="L14" s="24">
        <f>K14*Cal!$F$3</f>
        <v>28185</v>
      </c>
      <c r="M14" s="24">
        <f t="shared" si="4"/>
        <v>2819</v>
      </c>
      <c r="N14" s="24">
        <f t="shared" si="5"/>
        <v>25366</v>
      </c>
    </row>
    <row r="15" spans="1:14" ht="15.75">
      <c r="A15" s="18">
        <v>16400</v>
      </c>
      <c r="B15" s="24">
        <f>ROUND(A15*Cal!$B$3%,0)</f>
        <v>3609</v>
      </c>
      <c r="C15" s="24">
        <f>ROUND(A15*Cal!$C$3%,0)</f>
        <v>3008</v>
      </c>
      <c r="D15" s="24">
        <f t="shared" si="0"/>
        <v>601</v>
      </c>
      <c r="E15" s="24">
        <f>D15*Cal!$F$3</f>
        <v>9015</v>
      </c>
      <c r="F15" s="24">
        <f t="shared" si="1"/>
        <v>902</v>
      </c>
      <c r="G15" s="24">
        <f t="shared" si="2"/>
        <v>8113</v>
      </c>
      <c r="H15" s="2">
        <v>52590</v>
      </c>
      <c r="I15" s="24">
        <f>ROUND(H15*Cal!$B$3%,0)</f>
        <v>11574</v>
      </c>
      <c r="J15" s="24">
        <f>ROUND(H15*Cal!$C$3%,0)</f>
        <v>9645</v>
      </c>
      <c r="K15" s="24">
        <f t="shared" si="3"/>
        <v>1929</v>
      </c>
      <c r="L15" s="24">
        <f>K15*Cal!$F$3</f>
        <v>28935</v>
      </c>
      <c r="M15" s="24">
        <f t="shared" si="4"/>
        <v>2894</v>
      </c>
      <c r="N15" s="24">
        <f t="shared" si="5"/>
        <v>26041</v>
      </c>
    </row>
    <row r="16" spans="1:14" ht="15.75">
      <c r="A16" s="18">
        <v>16870</v>
      </c>
      <c r="B16" s="24">
        <f>ROUND(A16*Cal!$B$3%,0)</f>
        <v>3713</v>
      </c>
      <c r="C16" s="24">
        <f>ROUND(A16*Cal!$C$3%,0)</f>
        <v>3094</v>
      </c>
      <c r="D16" s="24">
        <f t="shared" si="0"/>
        <v>619</v>
      </c>
      <c r="E16" s="24">
        <f>D16*Cal!$F$3</f>
        <v>9285</v>
      </c>
      <c r="F16" s="24">
        <f t="shared" si="1"/>
        <v>929</v>
      </c>
      <c r="G16" s="24">
        <f t="shared" si="2"/>
        <v>8356</v>
      </c>
      <c r="H16" s="2">
        <v>53950</v>
      </c>
      <c r="I16" s="24">
        <f>ROUND(H16*Cal!$B$3%,0)</f>
        <v>11873</v>
      </c>
      <c r="J16" s="24">
        <f>ROUND(H16*Cal!$C$3%,0)</f>
        <v>9894</v>
      </c>
      <c r="K16" s="24">
        <f t="shared" si="3"/>
        <v>1979</v>
      </c>
      <c r="L16" s="24">
        <f>K16*Cal!$F$3</f>
        <v>29685</v>
      </c>
      <c r="M16" s="24">
        <f t="shared" si="4"/>
        <v>2969</v>
      </c>
      <c r="N16" s="24">
        <f t="shared" si="5"/>
        <v>26716</v>
      </c>
    </row>
    <row r="17" spans="1:14" ht="15.75">
      <c r="A17" s="18">
        <v>17380</v>
      </c>
      <c r="B17" s="24">
        <f>ROUND(A17*Cal!$B$3%,0)</f>
        <v>3825</v>
      </c>
      <c r="C17" s="24">
        <f>ROUND(A17*Cal!$C$3%,0)</f>
        <v>3187</v>
      </c>
      <c r="D17" s="24">
        <f t="shared" si="0"/>
        <v>638</v>
      </c>
      <c r="E17" s="24">
        <f>D17*Cal!$F$3</f>
        <v>9570</v>
      </c>
      <c r="F17" s="24">
        <f t="shared" si="1"/>
        <v>957</v>
      </c>
      <c r="G17" s="24">
        <f t="shared" si="2"/>
        <v>8613</v>
      </c>
      <c r="H17" s="2">
        <v>55410</v>
      </c>
      <c r="I17" s="24">
        <f>ROUND(H17*Cal!$B$3%,0)</f>
        <v>12195</v>
      </c>
      <c r="J17" s="24">
        <f>ROUND(H17*Cal!$C$3%,0)</f>
        <v>10162</v>
      </c>
      <c r="K17" s="24">
        <f t="shared" si="3"/>
        <v>2033</v>
      </c>
      <c r="L17" s="24">
        <f>K17*Cal!$F$3</f>
        <v>30495</v>
      </c>
      <c r="M17" s="24">
        <f t="shared" si="4"/>
        <v>3050</v>
      </c>
      <c r="N17" s="24">
        <f t="shared" si="5"/>
        <v>27445</v>
      </c>
    </row>
    <row r="18" spans="1:14" ht="15.75">
      <c r="A18" s="18">
        <v>17890</v>
      </c>
      <c r="B18" s="24">
        <f>ROUND(A18*Cal!$B$3%,0)</f>
        <v>3937</v>
      </c>
      <c r="C18" s="24">
        <f>ROUND(A18*Cal!$C$3%,0)</f>
        <v>3281</v>
      </c>
      <c r="D18" s="24">
        <f t="shared" si="0"/>
        <v>656</v>
      </c>
      <c r="E18" s="24">
        <f>D18*Cal!$F$3</f>
        <v>9840</v>
      </c>
      <c r="F18" s="24">
        <f t="shared" si="1"/>
        <v>984</v>
      </c>
      <c r="G18" s="24">
        <f t="shared" si="2"/>
        <v>8856</v>
      </c>
      <c r="H18" s="2">
        <v>56870</v>
      </c>
      <c r="I18" s="24">
        <f>ROUND(H18*Cal!$B$3%,0)</f>
        <v>12516</v>
      </c>
      <c r="J18" s="24">
        <f>ROUND(H18*Cal!$C$3%,0)</f>
        <v>10430</v>
      </c>
      <c r="K18" s="24">
        <f t="shared" si="3"/>
        <v>2086</v>
      </c>
      <c r="L18" s="24">
        <f>K18*Cal!$F$3</f>
        <v>31290</v>
      </c>
      <c r="M18" s="24">
        <f t="shared" si="4"/>
        <v>3129</v>
      </c>
      <c r="N18" s="24">
        <f t="shared" si="5"/>
        <v>28161</v>
      </c>
    </row>
    <row r="19" spans="1:14" ht="15.75">
      <c r="A19" s="18">
        <v>18400</v>
      </c>
      <c r="B19" s="24">
        <f>ROUND(A19*Cal!$B$3%,0)</f>
        <v>4049</v>
      </c>
      <c r="C19" s="24">
        <f>ROUND(A19*Cal!$C$3%,0)</f>
        <v>3375</v>
      </c>
      <c r="D19" s="24">
        <f t="shared" si="0"/>
        <v>674</v>
      </c>
      <c r="E19" s="24">
        <f>D19*Cal!$F$3</f>
        <v>10110</v>
      </c>
      <c r="F19" s="24">
        <f t="shared" si="1"/>
        <v>1011</v>
      </c>
      <c r="G19" s="24">
        <f t="shared" si="2"/>
        <v>9099</v>
      </c>
      <c r="H19" s="2">
        <v>58330</v>
      </c>
      <c r="I19" s="24">
        <f>ROUND(H19*Cal!$B$3%,0)</f>
        <v>12837</v>
      </c>
      <c r="J19" s="24">
        <f>ROUND(H19*Cal!$C$3%,0)</f>
        <v>10698</v>
      </c>
      <c r="K19" s="24">
        <f t="shared" si="3"/>
        <v>2139</v>
      </c>
      <c r="L19" s="24">
        <f>K19*Cal!$F$3</f>
        <v>32085</v>
      </c>
      <c r="M19" s="24">
        <f t="shared" si="4"/>
        <v>3209</v>
      </c>
      <c r="N19" s="24">
        <f t="shared" si="5"/>
        <v>28876</v>
      </c>
    </row>
    <row r="20" spans="1:14" ht="15.75">
      <c r="A20" s="18">
        <v>18950</v>
      </c>
      <c r="B20" s="24">
        <f>ROUND(A20*Cal!$B$3%,0)</f>
        <v>4171</v>
      </c>
      <c r="C20" s="24">
        <f>ROUND(A20*Cal!$C$3%,0)</f>
        <v>3475</v>
      </c>
      <c r="D20" s="24">
        <f t="shared" si="0"/>
        <v>696</v>
      </c>
      <c r="E20" s="24">
        <f>D20*Cal!$F$3</f>
        <v>10440</v>
      </c>
      <c r="F20" s="24">
        <f t="shared" si="1"/>
        <v>1044</v>
      </c>
      <c r="G20" s="24">
        <f t="shared" si="2"/>
        <v>9396</v>
      </c>
      <c r="H20" s="2">
        <v>59890</v>
      </c>
      <c r="I20" s="24">
        <f>ROUND(H20*Cal!$B$3%,0)</f>
        <v>13181</v>
      </c>
      <c r="J20" s="24">
        <f>ROUND(H20*Cal!$C$3%,0)</f>
        <v>10984</v>
      </c>
      <c r="K20" s="24">
        <f t="shared" si="3"/>
        <v>2197</v>
      </c>
      <c r="L20" s="24">
        <f>K20*Cal!$F$3</f>
        <v>32955</v>
      </c>
      <c r="M20" s="24">
        <f t="shared" si="4"/>
        <v>3296</v>
      </c>
      <c r="N20" s="24">
        <f t="shared" si="5"/>
        <v>29659</v>
      </c>
    </row>
    <row r="21" spans="1:14" ht="15.75">
      <c r="A21" s="18">
        <v>19500</v>
      </c>
      <c r="B21" s="24">
        <f>ROUND(A21*Cal!$B$3%,0)</f>
        <v>4292</v>
      </c>
      <c r="C21" s="24">
        <f>ROUND(A21*Cal!$C$3%,0)</f>
        <v>3576</v>
      </c>
      <c r="D21" s="24">
        <f t="shared" si="0"/>
        <v>716</v>
      </c>
      <c r="E21" s="24">
        <f>D21*Cal!$F$3</f>
        <v>10740</v>
      </c>
      <c r="F21" s="24">
        <f t="shared" si="1"/>
        <v>1074</v>
      </c>
      <c r="G21" s="24">
        <f t="shared" si="2"/>
        <v>9666</v>
      </c>
      <c r="H21" s="2">
        <v>61450</v>
      </c>
      <c r="I21" s="24">
        <f>ROUND(H21*Cal!$B$3%,0)</f>
        <v>13524</v>
      </c>
      <c r="J21" s="24">
        <f>ROUND(H21*Cal!$C$3%,0)</f>
        <v>11270</v>
      </c>
      <c r="K21" s="24">
        <f t="shared" si="3"/>
        <v>2254</v>
      </c>
      <c r="L21" s="24">
        <f>K21*Cal!$F$3</f>
        <v>33810</v>
      </c>
      <c r="M21" s="24">
        <f t="shared" si="4"/>
        <v>3381</v>
      </c>
      <c r="N21" s="24">
        <f t="shared" si="5"/>
        <v>30429</v>
      </c>
    </row>
    <row r="22" spans="1:14" ht="15.75">
      <c r="A22" s="18">
        <v>20050</v>
      </c>
      <c r="B22" s="24">
        <f>ROUND(A22*Cal!$B$3%,0)</f>
        <v>4413</v>
      </c>
      <c r="C22" s="24">
        <f>ROUND(A22*Cal!$C$3%,0)</f>
        <v>3677</v>
      </c>
      <c r="D22" s="24">
        <f t="shared" si="0"/>
        <v>736</v>
      </c>
      <c r="E22" s="24">
        <f>D22*Cal!$F$3</f>
        <v>11040</v>
      </c>
      <c r="F22" s="24">
        <f t="shared" si="1"/>
        <v>1104</v>
      </c>
      <c r="G22" s="24">
        <f t="shared" si="2"/>
        <v>9936</v>
      </c>
      <c r="H22" s="2">
        <v>63010</v>
      </c>
      <c r="I22" s="24">
        <f>ROUND(H22*Cal!$B$3%,0)</f>
        <v>13867</v>
      </c>
      <c r="J22" s="24">
        <f>ROUND(H22*Cal!$C$3%,0)</f>
        <v>11556</v>
      </c>
      <c r="K22" s="24">
        <f t="shared" si="3"/>
        <v>2311</v>
      </c>
      <c r="L22" s="24">
        <f>K22*Cal!$F$3</f>
        <v>34665</v>
      </c>
      <c r="M22" s="24">
        <f t="shared" si="4"/>
        <v>3467</v>
      </c>
      <c r="N22" s="24">
        <f t="shared" si="5"/>
        <v>31198</v>
      </c>
    </row>
    <row r="23" spans="1:14" ht="15.75">
      <c r="A23" s="18">
        <v>20640</v>
      </c>
      <c r="B23" s="24">
        <f>ROUND(A23*Cal!$B$3%,0)</f>
        <v>4542</v>
      </c>
      <c r="C23" s="24">
        <f>ROUND(A23*Cal!$C$3%,0)</f>
        <v>3785</v>
      </c>
      <c r="D23" s="24">
        <f t="shared" si="0"/>
        <v>757</v>
      </c>
      <c r="E23" s="24">
        <f>D23*Cal!$F$3</f>
        <v>11355</v>
      </c>
      <c r="F23" s="24">
        <f t="shared" si="1"/>
        <v>1136</v>
      </c>
      <c r="G23" s="24">
        <f t="shared" si="2"/>
        <v>10219</v>
      </c>
      <c r="H23" s="2">
        <v>64670</v>
      </c>
      <c r="I23" s="24">
        <f>ROUND(H23*Cal!$B$3%,0)</f>
        <v>14233</v>
      </c>
      <c r="J23" s="24">
        <f>ROUND(H23*Cal!$C$3%,0)</f>
        <v>11860</v>
      </c>
      <c r="K23" s="24">
        <f t="shared" si="3"/>
        <v>2373</v>
      </c>
      <c r="L23" s="24">
        <f>K23*Cal!$F$3</f>
        <v>35595</v>
      </c>
      <c r="M23" s="24">
        <f t="shared" si="4"/>
        <v>3560</v>
      </c>
      <c r="N23" s="24">
        <f t="shared" si="5"/>
        <v>32035</v>
      </c>
    </row>
    <row r="24" spans="1:14" ht="15.75">
      <c r="A24" s="18">
        <v>21230</v>
      </c>
      <c r="B24" s="24">
        <f>ROUND(A24*Cal!$B$3%,0)</f>
        <v>4672</v>
      </c>
      <c r="C24" s="24">
        <f>ROUND(A24*Cal!$C$3%,0)</f>
        <v>3894</v>
      </c>
      <c r="D24" s="24">
        <f t="shared" si="0"/>
        <v>778</v>
      </c>
      <c r="E24" s="24">
        <f>D24*Cal!$F$3</f>
        <v>11670</v>
      </c>
      <c r="F24" s="24">
        <f t="shared" si="1"/>
        <v>1167</v>
      </c>
      <c r="G24" s="24">
        <f t="shared" si="2"/>
        <v>10503</v>
      </c>
      <c r="H24" s="2">
        <v>66330</v>
      </c>
      <c r="I24" s="24">
        <f>ROUND(H24*Cal!$B$3%,0)</f>
        <v>14598</v>
      </c>
      <c r="J24" s="24">
        <f>ROUND(H24*Cal!$C$3%,0)</f>
        <v>12165</v>
      </c>
      <c r="K24" s="24">
        <f t="shared" si="3"/>
        <v>2433</v>
      </c>
      <c r="L24" s="24">
        <f>K24*Cal!$F$3</f>
        <v>36495</v>
      </c>
      <c r="M24" s="24">
        <f t="shared" si="4"/>
        <v>3650</v>
      </c>
      <c r="N24" s="24">
        <f t="shared" si="5"/>
        <v>32845</v>
      </c>
    </row>
    <row r="25" spans="1:14" ht="15.75">
      <c r="A25" s="18">
        <v>21820</v>
      </c>
      <c r="B25" s="24">
        <f>ROUND(A25*Cal!$B$3%,0)</f>
        <v>4802</v>
      </c>
      <c r="C25" s="24">
        <f>ROUND(A25*Cal!$C$3%,0)</f>
        <v>4002</v>
      </c>
      <c r="D25" s="24">
        <f t="shared" si="0"/>
        <v>800</v>
      </c>
      <c r="E25" s="24">
        <f>D25*Cal!$F$3</f>
        <v>12000</v>
      </c>
      <c r="F25" s="24">
        <f t="shared" si="1"/>
        <v>1200</v>
      </c>
      <c r="G25" s="24">
        <f t="shared" si="2"/>
        <v>10800</v>
      </c>
      <c r="H25" s="2">
        <v>67990</v>
      </c>
      <c r="I25" s="24">
        <f>ROUND(H25*Cal!$B$3%,0)</f>
        <v>14963</v>
      </c>
      <c r="J25" s="24">
        <f>ROUND(H25*Cal!$C$3%,0)</f>
        <v>12469</v>
      </c>
      <c r="K25" s="24">
        <f t="shared" si="3"/>
        <v>2494</v>
      </c>
      <c r="L25" s="24">
        <f>K25*Cal!$F$3</f>
        <v>37410</v>
      </c>
      <c r="M25" s="24">
        <f t="shared" si="4"/>
        <v>3741</v>
      </c>
      <c r="N25" s="24">
        <f t="shared" si="5"/>
        <v>33669</v>
      </c>
    </row>
    <row r="26" spans="1:14" ht="15.75">
      <c r="A26" s="18">
        <v>22460</v>
      </c>
      <c r="B26" s="24">
        <f>ROUND(A26*Cal!$B$3%,0)</f>
        <v>4943</v>
      </c>
      <c r="C26" s="24">
        <f>ROUND(A26*Cal!$C$3%,0)</f>
        <v>4119</v>
      </c>
      <c r="D26" s="24">
        <f t="shared" si="0"/>
        <v>824</v>
      </c>
      <c r="E26" s="24">
        <f>D26*Cal!$F$3</f>
        <v>12360</v>
      </c>
      <c r="F26" s="24">
        <f t="shared" si="1"/>
        <v>1236</v>
      </c>
      <c r="G26" s="24">
        <f t="shared" si="2"/>
        <v>11124</v>
      </c>
      <c r="H26" s="2">
        <v>69750</v>
      </c>
      <c r="I26" s="24">
        <f>ROUND(H26*Cal!$B$3%,0)</f>
        <v>15351</v>
      </c>
      <c r="J26" s="24">
        <f>ROUND(H26*Cal!$C$3%,0)</f>
        <v>12792</v>
      </c>
      <c r="K26" s="24">
        <f t="shared" si="3"/>
        <v>2559</v>
      </c>
      <c r="L26" s="24">
        <f>K26*Cal!$F$3</f>
        <v>38385</v>
      </c>
      <c r="M26" s="24">
        <f t="shared" si="4"/>
        <v>3839</v>
      </c>
      <c r="N26" s="24">
        <f t="shared" si="5"/>
        <v>34546</v>
      </c>
    </row>
    <row r="27" spans="1:14" ht="15.75">
      <c r="A27" s="18">
        <v>23100</v>
      </c>
      <c r="B27" s="24">
        <f>ROUND(A27*Cal!$B$3%,0)</f>
        <v>5084</v>
      </c>
      <c r="C27" s="24">
        <f>ROUND(A27*Cal!$C$3%,0)</f>
        <v>4237</v>
      </c>
      <c r="D27" s="24">
        <f t="shared" si="0"/>
        <v>847</v>
      </c>
      <c r="E27" s="24">
        <f>D27*Cal!$F$3</f>
        <v>12705</v>
      </c>
      <c r="F27" s="24">
        <f t="shared" si="1"/>
        <v>1271</v>
      </c>
      <c r="G27" s="24">
        <f t="shared" si="2"/>
        <v>11434</v>
      </c>
      <c r="H27" s="2">
        <v>71510</v>
      </c>
      <c r="I27" s="24">
        <f>ROUND(H27*Cal!$B$3%,0)</f>
        <v>15738</v>
      </c>
      <c r="J27" s="24">
        <f>ROUND(H27*Cal!$C$3%,0)</f>
        <v>13115</v>
      </c>
      <c r="K27" s="24">
        <f t="shared" si="3"/>
        <v>2623</v>
      </c>
      <c r="L27" s="24">
        <f>K27*Cal!$F$3</f>
        <v>39345</v>
      </c>
      <c r="M27" s="24">
        <f t="shared" si="4"/>
        <v>3935</v>
      </c>
      <c r="N27" s="24">
        <f t="shared" si="5"/>
        <v>35410</v>
      </c>
    </row>
    <row r="28" spans="1:14" ht="15.75">
      <c r="A28" s="18">
        <v>23740</v>
      </c>
      <c r="B28" s="24">
        <f>ROUND(A28*Cal!$B$3%,0)</f>
        <v>5225</v>
      </c>
      <c r="C28" s="24">
        <f>ROUND(A28*Cal!$C$3%,0)</f>
        <v>4354</v>
      </c>
      <c r="D28" s="24">
        <f t="shared" si="0"/>
        <v>871</v>
      </c>
      <c r="E28" s="24">
        <f>D28*Cal!$F$3</f>
        <v>13065</v>
      </c>
      <c r="F28" s="24">
        <f t="shared" si="1"/>
        <v>1307</v>
      </c>
      <c r="G28" s="24">
        <f t="shared" si="2"/>
        <v>11758</v>
      </c>
      <c r="H28" s="2">
        <v>73270</v>
      </c>
      <c r="I28" s="24">
        <f>ROUND(H28*Cal!$B$3%,0)</f>
        <v>16125</v>
      </c>
      <c r="J28" s="24">
        <f>ROUND(H28*Cal!$C$3%,0)</f>
        <v>13438</v>
      </c>
      <c r="K28" s="24">
        <f t="shared" si="3"/>
        <v>2687</v>
      </c>
      <c r="L28" s="24">
        <f>K28*Cal!$F$3</f>
        <v>40305</v>
      </c>
      <c r="M28" s="24">
        <f t="shared" si="4"/>
        <v>4031</v>
      </c>
      <c r="N28" s="24">
        <f t="shared" si="5"/>
        <v>36274</v>
      </c>
    </row>
    <row r="29" spans="1:14" ht="15.75">
      <c r="A29" s="18">
        <v>24440</v>
      </c>
      <c r="B29" s="24">
        <f>ROUND(A29*Cal!$B$3%,0)</f>
        <v>5379</v>
      </c>
      <c r="C29" s="24">
        <f>ROUND(A29*Cal!$C$3%,0)</f>
        <v>4482</v>
      </c>
      <c r="D29" s="24">
        <f t="shared" si="0"/>
        <v>897</v>
      </c>
      <c r="E29" s="24">
        <f>D29*Cal!$F$3</f>
        <v>13455</v>
      </c>
      <c r="F29" s="24">
        <f t="shared" si="1"/>
        <v>1346</v>
      </c>
      <c r="G29" s="24">
        <f t="shared" si="2"/>
        <v>12109</v>
      </c>
      <c r="H29" s="2">
        <v>75150</v>
      </c>
      <c r="I29" s="24">
        <f>ROUND(H29*Cal!$B$3%,0)</f>
        <v>16539</v>
      </c>
      <c r="J29" s="24">
        <f>ROUND(H29*Cal!$C$3%,0)</f>
        <v>13783</v>
      </c>
      <c r="K29" s="24">
        <f t="shared" si="3"/>
        <v>2756</v>
      </c>
      <c r="L29" s="24">
        <f>K29*Cal!$F$3</f>
        <v>41340</v>
      </c>
      <c r="M29" s="24">
        <f t="shared" si="4"/>
        <v>4134</v>
      </c>
      <c r="N29" s="24">
        <f t="shared" si="5"/>
        <v>37206</v>
      </c>
    </row>
    <row r="30" spans="1:14" ht="15.75">
      <c r="A30" s="18">
        <v>25140</v>
      </c>
      <c r="B30" s="24">
        <f>ROUND(A30*Cal!$B$3%,0)</f>
        <v>5533</v>
      </c>
      <c r="C30" s="24">
        <f>ROUND(A30*Cal!$C$3%,0)</f>
        <v>4611</v>
      </c>
      <c r="D30" s="24">
        <f t="shared" si="0"/>
        <v>922</v>
      </c>
      <c r="E30" s="24">
        <f>D30*Cal!$F$3</f>
        <v>13830</v>
      </c>
      <c r="F30" s="24">
        <f t="shared" si="1"/>
        <v>1383</v>
      </c>
      <c r="G30" s="24">
        <f t="shared" si="2"/>
        <v>12447</v>
      </c>
      <c r="H30" s="2">
        <v>77030</v>
      </c>
      <c r="I30" s="24">
        <f>ROUND(H30*Cal!$B$3%,0)</f>
        <v>16953</v>
      </c>
      <c r="J30" s="24">
        <f>ROUND(H30*Cal!$C$3%,0)</f>
        <v>14127</v>
      </c>
      <c r="K30" s="24">
        <f t="shared" si="3"/>
        <v>2826</v>
      </c>
      <c r="L30" s="24">
        <f>K30*Cal!$F$3</f>
        <v>42390</v>
      </c>
      <c r="M30" s="24">
        <f t="shared" si="4"/>
        <v>4239</v>
      </c>
      <c r="N30" s="24">
        <f t="shared" si="5"/>
        <v>38151</v>
      </c>
    </row>
    <row r="31" spans="1:14" ht="15.75">
      <c r="A31" s="18">
        <v>25840</v>
      </c>
      <c r="B31" s="24">
        <f>ROUND(A31*Cal!$B$3%,0)</f>
        <v>5687</v>
      </c>
      <c r="C31" s="24">
        <f>ROUND(A31*Cal!$C$3%,0)</f>
        <v>4739</v>
      </c>
      <c r="D31" s="24">
        <f t="shared" si="0"/>
        <v>948</v>
      </c>
      <c r="E31" s="24">
        <f>D31*Cal!$F$3</f>
        <v>14220</v>
      </c>
      <c r="F31" s="24">
        <f t="shared" si="1"/>
        <v>1422</v>
      </c>
      <c r="G31" s="24">
        <f t="shared" si="2"/>
        <v>12798</v>
      </c>
      <c r="H31" s="2">
        <v>78910</v>
      </c>
      <c r="I31" s="24">
        <f>ROUND(H31*Cal!$B$3%,0)</f>
        <v>17367</v>
      </c>
      <c r="J31" s="24">
        <f>ROUND(H31*Cal!$C$3%,0)</f>
        <v>14472</v>
      </c>
      <c r="K31" s="24">
        <f t="shared" si="3"/>
        <v>2895</v>
      </c>
      <c r="L31" s="24">
        <f>K31*Cal!$F$3</f>
        <v>43425</v>
      </c>
      <c r="M31" s="24">
        <f t="shared" si="4"/>
        <v>4343</v>
      </c>
      <c r="N31" s="24">
        <f t="shared" si="5"/>
        <v>39082</v>
      </c>
    </row>
    <row r="32" spans="1:14" ht="15.75">
      <c r="A32" s="18">
        <v>26600</v>
      </c>
      <c r="B32" s="24">
        <f>ROUND(A32*Cal!$B$3%,0)</f>
        <v>5854</v>
      </c>
      <c r="C32" s="24">
        <f>ROUND(A32*Cal!$C$3%,0)</f>
        <v>4878</v>
      </c>
      <c r="D32" s="24">
        <f t="shared" si="0"/>
        <v>976</v>
      </c>
      <c r="E32" s="24">
        <f>D32*Cal!$F$3</f>
        <v>14640</v>
      </c>
      <c r="F32" s="24">
        <f t="shared" si="1"/>
        <v>1464</v>
      </c>
      <c r="G32" s="24">
        <f t="shared" si="2"/>
        <v>13176</v>
      </c>
      <c r="H32" s="2">
        <v>80930</v>
      </c>
      <c r="I32" s="24">
        <f>ROUND(H32*Cal!$B$3%,0)</f>
        <v>17811</v>
      </c>
      <c r="J32" s="24">
        <f>ROUND(H32*Cal!$C$3%,0)</f>
        <v>14843</v>
      </c>
      <c r="K32" s="24">
        <f t="shared" si="3"/>
        <v>2968</v>
      </c>
      <c r="L32" s="24">
        <f>K32*Cal!$F$3</f>
        <v>44520</v>
      </c>
      <c r="M32" s="24">
        <f t="shared" si="4"/>
        <v>4452</v>
      </c>
      <c r="N32" s="24">
        <f t="shared" si="5"/>
        <v>40068</v>
      </c>
    </row>
    <row r="33" spans="1:14" ht="15.75">
      <c r="A33" s="18">
        <v>27360</v>
      </c>
      <c r="B33" s="24">
        <f>ROUND(A33*Cal!$B$3%,0)</f>
        <v>6021</v>
      </c>
      <c r="C33" s="24">
        <f>ROUND(A33*Cal!$C$3%,0)</f>
        <v>5018</v>
      </c>
      <c r="D33" s="24">
        <f t="shared" si="0"/>
        <v>1003</v>
      </c>
      <c r="E33" s="24">
        <f>D33*Cal!$F$3</f>
        <v>15045</v>
      </c>
      <c r="F33" s="24">
        <f t="shared" si="1"/>
        <v>1505</v>
      </c>
      <c r="G33" s="24">
        <f t="shared" si="2"/>
        <v>13540</v>
      </c>
      <c r="H33" s="2">
        <v>82950</v>
      </c>
      <c r="I33" s="24">
        <f>ROUND(H33*Cal!$B$3%,0)</f>
        <v>18256</v>
      </c>
      <c r="J33" s="24">
        <f>ROUND(H33*Cal!$C$3%,0)</f>
        <v>15213</v>
      </c>
      <c r="K33" s="24">
        <f t="shared" si="3"/>
        <v>3043</v>
      </c>
      <c r="L33" s="24">
        <f>K33*Cal!$F$3</f>
        <v>45645</v>
      </c>
      <c r="M33" s="24">
        <f t="shared" si="4"/>
        <v>4565</v>
      </c>
      <c r="N33" s="24">
        <f t="shared" si="5"/>
        <v>41080</v>
      </c>
    </row>
    <row r="34" spans="1:14" ht="15.75">
      <c r="A34" s="18">
        <v>28120</v>
      </c>
      <c r="B34" s="24">
        <f>ROUND(A34*Cal!$B$3%,0)</f>
        <v>6189</v>
      </c>
      <c r="C34" s="24">
        <f>ROUND(A34*Cal!$C$3%,0)</f>
        <v>5157</v>
      </c>
      <c r="D34" s="24">
        <f t="shared" si="0"/>
        <v>1032</v>
      </c>
      <c r="E34" s="24">
        <f>D34*Cal!$F$3</f>
        <v>15480</v>
      </c>
      <c r="F34" s="24">
        <f t="shared" si="1"/>
        <v>1548</v>
      </c>
      <c r="G34" s="24">
        <f t="shared" si="2"/>
        <v>13932</v>
      </c>
      <c r="H34" s="2">
        <v>84970</v>
      </c>
      <c r="I34" s="24">
        <f>ROUND(H34*Cal!$B$3%,0)</f>
        <v>18700</v>
      </c>
      <c r="J34" s="24">
        <f>ROUND(H34*Cal!$C$3%,0)</f>
        <v>15583</v>
      </c>
      <c r="K34" s="24">
        <f t="shared" si="3"/>
        <v>3117</v>
      </c>
      <c r="L34" s="24">
        <f>K34*Cal!$F$3</f>
        <v>46755</v>
      </c>
      <c r="M34" s="24">
        <f t="shared" si="4"/>
        <v>4676</v>
      </c>
      <c r="N34" s="24">
        <f t="shared" si="5"/>
        <v>42079</v>
      </c>
    </row>
    <row r="35" spans="1:14" ht="15.75">
      <c r="A35" s="18">
        <v>28940</v>
      </c>
      <c r="B35" s="24">
        <f>ROUND(A35*Cal!$B$3%,0)</f>
        <v>6369</v>
      </c>
      <c r="C35" s="24">
        <f>ROUND(A35*Cal!$C$3%,0)</f>
        <v>5308</v>
      </c>
      <c r="D35" s="24">
        <f t="shared" si="0"/>
        <v>1061</v>
      </c>
      <c r="E35" s="24">
        <f>D35*Cal!$F$3</f>
        <v>15915</v>
      </c>
      <c r="F35" s="24">
        <f t="shared" si="1"/>
        <v>1592</v>
      </c>
      <c r="G35" s="24">
        <f t="shared" si="2"/>
        <v>14323</v>
      </c>
      <c r="H35" s="2">
        <v>87130</v>
      </c>
      <c r="I35" s="24">
        <f>ROUND(H35*Cal!$B$3%,0)</f>
        <v>19176</v>
      </c>
      <c r="J35" s="24">
        <f>ROUND(H35*Cal!$C$3%,0)</f>
        <v>15980</v>
      </c>
      <c r="K35" s="24">
        <f t="shared" si="3"/>
        <v>3196</v>
      </c>
      <c r="L35" s="24">
        <f>K35*Cal!$F$3</f>
        <v>47940</v>
      </c>
      <c r="M35" s="24">
        <f t="shared" si="4"/>
        <v>4794</v>
      </c>
      <c r="N35" s="24">
        <f t="shared" si="5"/>
        <v>43146</v>
      </c>
    </row>
    <row r="36" spans="1:14" ht="15.75">
      <c r="A36" s="18">
        <v>29760</v>
      </c>
      <c r="B36" s="24">
        <f>ROUND(A36*Cal!$B$3%,0)</f>
        <v>6550</v>
      </c>
      <c r="C36" s="24">
        <f>ROUND(A36*Cal!$C$3%,0)</f>
        <v>5458</v>
      </c>
      <c r="D36" s="24">
        <f t="shared" si="0"/>
        <v>1092</v>
      </c>
      <c r="E36" s="24">
        <f>D36*Cal!$F$3</f>
        <v>16380</v>
      </c>
      <c r="F36" s="24">
        <f t="shared" si="1"/>
        <v>1638</v>
      </c>
      <c r="G36" s="24">
        <f t="shared" si="2"/>
        <v>14742</v>
      </c>
      <c r="H36" s="2">
        <v>89290</v>
      </c>
      <c r="I36" s="24">
        <f>ROUND(H36*Cal!$B$3%,0)</f>
        <v>19651</v>
      </c>
      <c r="J36" s="24">
        <f>ROUND(H36*Cal!$C$3%,0)</f>
        <v>16376</v>
      </c>
      <c r="K36" s="24">
        <f t="shared" si="3"/>
        <v>3275</v>
      </c>
      <c r="L36" s="24">
        <f>K36*Cal!$F$3</f>
        <v>49125</v>
      </c>
      <c r="M36" s="24">
        <f t="shared" si="4"/>
        <v>4913</v>
      </c>
      <c r="N36" s="24">
        <f t="shared" si="5"/>
        <v>44212</v>
      </c>
    </row>
    <row r="37" spans="1:14" ht="15.75">
      <c r="A37" s="18">
        <v>30580</v>
      </c>
      <c r="B37" s="24">
        <f>ROUND(A37*Cal!$B$3%,0)</f>
        <v>6730</v>
      </c>
      <c r="C37" s="24">
        <f>ROUND(A37*Cal!$C$3%,0)</f>
        <v>5608</v>
      </c>
      <c r="D37" s="24">
        <f t="shared" si="0"/>
        <v>1122</v>
      </c>
      <c r="E37" s="24">
        <f>D37*Cal!$F$3</f>
        <v>16830</v>
      </c>
      <c r="F37" s="24">
        <f t="shared" si="1"/>
        <v>1683</v>
      </c>
      <c r="G37" s="24">
        <f t="shared" si="2"/>
        <v>15147</v>
      </c>
      <c r="H37" s="2">
        <v>91450</v>
      </c>
      <c r="I37" s="24">
        <f>ROUND(H37*Cal!$B$3%,0)</f>
        <v>20126</v>
      </c>
      <c r="J37" s="24">
        <f>ROUND(H37*Cal!$C$3%,0)</f>
        <v>16772</v>
      </c>
      <c r="K37" s="24">
        <f t="shared" si="3"/>
        <v>3354</v>
      </c>
      <c r="L37" s="24">
        <f>K37*Cal!$F$3</f>
        <v>50310</v>
      </c>
      <c r="M37" s="24">
        <f t="shared" si="4"/>
        <v>5031</v>
      </c>
      <c r="N37" s="24">
        <f t="shared" si="5"/>
        <v>45279</v>
      </c>
    </row>
    <row r="38" spans="1:14" ht="15.75">
      <c r="A38" s="18">
        <v>31460</v>
      </c>
      <c r="B38" s="24">
        <f>ROUND(A38*Cal!$B$3%,0)</f>
        <v>6924</v>
      </c>
      <c r="C38" s="24">
        <f>ROUND(A38*Cal!$C$3%,0)</f>
        <v>5770</v>
      </c>
      <c r="D38" s="24">
        <f t="shared" si="0"/>
        <v>1154</v>
      </c>
      <c r="E38" s="24">
        <f>D38*Cal!$F$3</f>
        <v>17310</v>
      </c>
      <c r="F38" s="24">
        <f t="shared" si="1"/>
        <v>1731</v>
      </c>
      <c r="G38" s="24">
        <f t="shared" si="2"/>
        <v>15579</v>
      </c>
      <c r="H38" s="2">
        <v>93780</v>
      </c>
      <c r="I38" s="24">
        <f>ROUND(H38*Cal!$B$3%,0)</f>
        <v>20639</v>
      </c>
      <c r="J38" s="24">
        <f>ROUND(H38*Cal!$C$3%,0)</f>
        <v>17199</v>
      </c>
      <c r="K38" s="24">
        <f t="shared" si="3"/>
        <v>3440</v>
      </c>
      <c r="L38" s="24">
        <f>K38*Cal!$F$3</f>
        <v>51600</v>
      </c>
      <c r="M38" s="24">
        <f t="shared" si="4"/>
        <v>5160</v>
      </c>
      <c r="N38" s="24">
        <f t="shared" si="5"/>
        <v>46440</v>
      </c>
    </row>
    <row r="39" spans="1:14" ht="15.75">
      <c r="A39" s="18">
        <v>32340</v>
      </c>
      <c r="B39" s="24">
        <f>ROUND(A39*Cal!$B$3%,0)</f>
        <v>7117</v>
      </c>
      <c r="C39" s="24">
        <f>ROUND(A39*Cal!$C$3%,0)</f>
        <v>5931</v>
      </c>
      <c r="D39" s="24">
        <f t="shared" si="0"/>
        <v>1186</v>
      </c>
      <c r="E39" s="24">
        <f>D39*Cal!$F$3</f>
        <v>17790</v>
      </c>
      <c r="F39" s="24">
        <f t="shared" si="1"/>
        <v>1779</v>
      </c>
      <c r="G39" s="24">
        <f t="shared" si="2"/>
        <v>16011</v>
      </c>
      <c r="H39" s="2">
        <v>96110</v>
      </c>
      <c r="I39" s="24">
        <f>ROUND(H39*Cal!$B$3%,0)</f>
        <v>21152</v>
      </c>
      <c r="J39" s="24">
        <f>ROUND(H39*Cal!$C$3%,0)</f>
        <v>17627</v>
      </c>
      <c r="K39" s="24">
        <f t="shared" si="3"/>
        <v>3525</v>
      </c>
      <c r="L39" s="24">
        <f>K39*Cal!$F$3</f>
        <v>52875</v>
      </c>
      <c r="M39" s="24">
        <f t="shared" si="4"/>
        <v>5288</v>
      </c>
      <c r="N39" s="24">
        <f t="shared" si="5"/>
        <v>47587</v>
      </c>
    </row>
    <row r="40" spans="1:14" ht="15.75">
      <c r="A40" s="18">
        <v>33220</v>
      </c>
      <c r="B40" s="24">
        <f>ROUND(A40*Cal!$B$3%,0)</f>
        <v>7311</v>
      </c>
      <c r="C40" s="24">
        <f>ROUND(A40*Cal!$C$3%,0)</f>
        <v>6093</v>
      </c>
      <c r="D40" s="24">
        <f t="shared" si="0"/>
        <v>1218</v>
      </c>
      <c r="E40" s="24">
        <f>D40*Cal!$F$3</f>
        <v>18270</v>
      </c>
      <c r="F40" s="24">
        <f t="shared" si="1"/>
        <v>1827</v>
      </c>
      <c r="G40" s="24">
        <f t="shared" si="2"/>
        <v>16443</v>
      </c>
      <c r="H40" s="2">
        <v>98440</v>
      </c>
      <c r="I40" s="24">
        <f>ROUND(H40*Cal!$B$3%,0)</f>
        <v>21665</v>
      </c>
      <c r="J40" s="24">
        <f>ROUND(H40*Cal!$C$3%,0)</f>
        <v>18054</v>
      </c>
      <c r="K40" s="24">
        <f t="shared" si="3"/>
        <v>3611</v>
      </c>
      <c r="L40" s="24">
        <f>K40*Cal!$F$3</f>
        <v>54165</v>
      </c>
      <c r="M40" s="24">
        <f t="shared" si="4"/>
        <v>5417</v>
      </c>
      <c r="N40" s="24">
        <f t="shared" si="5"/>
        <v>48748</v>
      </c>
    </row>
    <row r="41" spans="1:14" ht="15.75">
      <c r="A41" s="18">
        <v>34170</v>
      </c>
      <c r="B41" s="24">
        <f>ROUND(A41*Cal!$B$3%,0)</f>
        <v>7520</v>
      </c>
      <c r="C41" s="24">
        <f>ROUND(A41*Cal!$C$3%,0)</f>
        <v>6267</v>
      </c>
      <c r="D41" s="24">
        <f t="shared" si="0"/>
        <v>1253</v>
      </c>
      <c r="E41" s="24">
        <f>D41*Cal!$F$3</f>
        <v>18795</v>
      </c>
      <c r="F41" s="24">
        <f t="shared" si="1"/>
        <v>1880</v>
      </c>
      <c r="G41" s="24">
        <f t="shared" si="2"/>
        <v>16915</v>
      </c>
      <c r="H41" s="2">
        <v>100770</v>
      </c>
      <c r="I41" s="24">
        <f>ROUND(H41*Cal!$B$3%,0)</f>
        <v>22177</v>
      </c>
      <c r="J41" s="24">
        <f>ROUND(H41*Cal!$C$3%,0)</f>
        <v>18481</v>
      </c>
      <c r="K41" s="24">
        <f t="shared" si="3"/>
        <v>3696</v>
      </c>
      <c r="L41" s="24">
        <f>K41*Cal!$F$3</f>
        <v>55440</v>
      </c>
      <c r="M41" s="24">
        <f t="shared" si="4"/>
        <v>5544</v>
      </c>
      <c r="N41" s="24">
        <f t="shared" si="5"/>
        <v>49896</v>
      </c>
    </row>
    <row r="42" spans="1:14" ht="15.75">
      <c r="A42" s="18">
        <v>35120</v>
      </c>
      <c r="B42" s="24">
        <f>ROUND(A42*Cal!$B$3%,0)</f>
        <v>7729</v>
      </c>
      <c r="C42" s="24">
        <f>ROUND(A42*Cal!$C$3%,0)</f>
        <v>6441</v>
      </c>
      <c r="D42" s="24">
        <f t="shared" si="0"/>
        <v>1288</v>
      </c>
      <c r="E42" s="24">
        <f>D42*Cal!$F$3</f>
        <v>19320</v>
      </c>
      <c r="F42" s="24">
        <f t="shared" si="1"/>
        <v>1932</v>
      </c>
      <c r="G42" s="24">
        <f t="shared" si="2"/>
        <v>17388</v>
      </c>
      <c r="H42" s="2">
        <v>103290</v>
      </c>
      <c r="I42" s="24">
        <f>ROUND(H42*Cal!$B$3%,0)</f>
        <v>22732</v>
      </c>
      <c r="J42" s="24">
        <f>ROUND(H42*Cal!$C$3%,0)</f>
        <v>18943</v>
      </c>
      <c r="K42" s="24">
        <f t="shared" si="3"/>
        <v>3789</v>
      </c>
      <c r="L42" s="24">
        <f>K42*Cal!$F$3</f>
        <v>56835</v>
      </c>
      <c r="M42" s="24">
        <f t="shared" si="4"/>
        <v>5684</v>
      </c>
      <c r="N42" s="24">
        <f t="shared" si="5"/>
        <v>51151</v>
      </c>
    </row>
    <row r="43" spans="1:14" ht="15.75">
      <c r="A43" s="18">
        <v>36070</v>
      </c>
      <c r="B43" s="24">
        <f>ROUND(A43*Cal!$B$3%,0)</f>
        <v>7938</v>
      </c>
      <c r="C43" s="24">
        <f>ROUND(A43*Cal!$C$3%,0)</f>
        <v>6615</v>
      </c>
      <c r="D43" s="24">
        <f t="shared" si="0"/>
        <v>1323</v>
      </c>
      <c r="E43" s="24">
        <f>D43*Cal!$F$3</f>
        <v>19845</v>
      </c>
      <c r="F43" s="24">
        <f t="shared" si="1"/>
        <v>1985</v>
      </c>
      <c r="G43" s="24">
        <f t="shared" si="2"/>
        <v>17860</v>
      </c>
      <c r="H43" s="2">
        <v>105810</v>
      </c>
      <c r="I43" s="24">
        <f>ROUND(H43*Cal!$B$3%,0)</f>
        <v>23287</v>
      </c>
      <c r="J43" s="24">
        <f>ROUND(H43*Cal!$C$3%,0)</f>
        <v>19406</v>
      </c>
      <c r="K43" s="24">
        <f t="shared" si="3"/>
        <v>3881</v>
      </c>
      <c r="L43" s="24">
        <f>K43*Cal!$F$3</f>
        <v>58215</v>
      </c>
      <c r="M43" s="24">
        <f t="shared" si="4"/>
        <v>5822</v>
      </c>
      <c r="N43" s="24">
        <f t="shared" si="5"/>
        <v>52393</v>
      </c>
    </row>
    <row r="44" spans="1:14" ht="15.75">
      <c r="A44" s="18">
        <v>37100</v>
      </c>
      <c r="B44" s="24">
        <f>ROUND(A44*Cal!$B$3%,0)</f>
        <v>8165</v>
      </c>
      <c r="C44" s="24">
        <f>ROUND(A44*Cal!$C$3%,0)</f>
        <v>6804</v>
      </c>
      <c r="D44" s="24">
        <f t="shared" si="0"/>
        <v>1361</v>
      </c>
      <c r="E44" s="24">
        <f>D44*Cal!$F$3</f>
        <v>20415</v>
      </c>
      <c r="F44" s="24">
        <f t="shared" si="1"/>
        <v>2042</v>
      </c>
      <c r="G44" s="24">
        <f t="shared" si="2"/>
        <v>18373</v>
      </c>
      <c r="H44" s="2">
        <v>108330</v>
      </c>
      <c r="I44" s="24">
        <f>ROUND(H44*Cal!$B$3%,0)</f>
        <v>23841</v>
      </c>
      <c r="J44" s="24">
        <f>ROUND(H44*Cal!$C$3%,0)</f>
        <v>19868</v>
      </c>
      <c r="K44" s="24">
        <f t="shared" si="3"/>
        <v>3973</v>
      </c>
      <c r="L44" s="24">
        <f>K44*Cal!$F$3</f>
        <v>59595</v>
      </c>
      <c r="M44" s="24">
        <f t="shared" si="4"/>
        <v>5960</v>
      </c>
      <c r="N44" s="24">
        <f t="shared" si="5"/>
        <v>53635</v>
      </c>
    </row>
    <row r="45" spans="1:14" ht="15.75">
      <c r="A45" s="18">
        <v>38130</v>
      </c>
      <c r="B45" s="24">
        <f>ROUND(A45*Cal!$B$3%,0)</f>
        <v>8392</v>
      </c>
      <c r="C45" s="24">
        <f>ROUND(A45*Cal!$C$3%,0)</f>
        <v>6993</v>
      </c>
      <c r="D45" s="24">
        <f t="shared" si="0"/>
        <v>1399</v>
      </c>
      <c r="E45" s="24">
        <f>D45*Cal!$F$3</f>
        <v>20985</v>
      </c>
      <c r="F45" s="24">
        <f t="shared" si="1"/>
        <v>2099</v>
      </c>
      <c r="G45" s="24">
        <f t="shared" si="2"/>
        <v>18886</v>
      </c>
      <c r="H45" s="2">
        <v>110850</v>
      </c>
      <c r="I45" s="24">
        <f>ROUND(H45*Cal!$B$3%,0)</f>
        <v>24396</v>
      </c>
      <c r="J45" s="24">
        <f>ROUND(H45*Cal!$C$3%,0)</f>
        <v>20330</v>
      </c>
      <c r="K45" s="24">
        <f t="shared" si="3"/>
        <v>4066</v>
      </c>
      <c r="L45" s="24">
        <f>K45*Cal!$F$3</f>
        <v>60990</v>
      </c>
      <c r="M45" s="24">
        <f t="shared" si="4"/>
        <v>6099</v>
      </c>
      <c r="N45" s="24">
        <f t="shared" si="5"/>
        <v>54891</v>
      </c>
    </row>
    <row r="46" spans="1:14" ht="15.75">
      <c r="A46" s="18">
        <v>39160</v>
      </c>
      <c r="B46" s="24">
        <f>ROUND(A46*Cal!$B$3%,0)</f>
        <v>8618</v>
      </c>
      <c r="C46" s="24">
        <f>ROUND(A46*Cal!$C$3%,0)</f>
        <v>7182</v>
      </c>
      <c r="D46" s="24">
        <f t="shared" si="0"/>
        <v>1436</v>
      </c>
      <c r="E46" s="24">
        <f>D46*Cal!$F$3</f>
        <v>21540</v>
      </c>
      <c r="F46" s="24">
        <f t="shared" si="1"/>
        <v>2154</v>
      </c>
      <c r="G46" s="24">
        <f t="shared" si="2"/>
        <v>19386</v>
      </c>
      <c r="H46" s="2">
        <v>110850</v>
      </c>
      <c r="I46" s="24">
        <f>ROUND(H46*Cal!$B$3%,0)</f>
        <v>24396</v>
      </c>
      <c r="J46" s="24">
        <f>ROUND(H46*Cal!$C$3%,0)</f>
        <v>20330</v>
      </c>
      <c r="K46" s="24">
        <f t="shared" si="3"/>
        <v>4066</v>
      </c>
      <c r="L46" s="24">
        <f>K46*Cal!$F$3</f>
        <v>60990</v>
      </c>
      <c r="M46" s="24">
        <f t="shared" si="4"/>
        <v>6099</v>
      </c>
      <c r="N46" s="24">
        <f t="shared" si="5"/>
        <v>54891</v>
      </c>
    </row>
    <row r="47" spans="1:14" ht="15.75">
      <c r="A47" s="18">
        <v>40270</v>
      </c>
      <c r="B47" s="24">
        <f>ROUND(A47*Cal!$B$3%,0)</f>
        <v>8863</v>
      </c>
      <c r="C47" s="24">
        <f>ROUND(A47*Cal!$C$3%,0)</f>
        <v>7386</v>
      </c>
      <c r="D47" s="24">
        <f t="shared" si="0"/>
        <v>1477</v>
      </c>
      <c r="E47" s="24">
        <f>D47*Cal!$F$3</f>
        <v>22155</v>
      </c>
      <c r="F47" s="24">
        <f t="shared" si="1"/>
        <v>2216</v>
      </c>
      <c r="G47" s="24">
        <f t="shared" si="2"/>
        <v>19939</v>
      </c>
      <c r="H47" s="2">
        <v>110850</v>
      </c>
      <c r="I47" s="24">
        <f>ROUND(H47*Cal!$B$3%,0)</f>
        <v>24396</v>
      </c>
      <c r="J47" s="24">
        <f>ROUND(H47*Cal!$C$3%,0)</f>
        <v>20330</v>
      </c>
      <c r="K47" s="24">
        <f t="shared" si="3"/>
        <v>4066</v>
      </c>
      <c r="L47" s="24">
        <f>K47*Cal!$F$3</f>
        <v>60990</v>
      </c>
      <c r="M47" s="24">
        <f t="shared" si="4"/>
        <v>6099</v>
      </c>
      <c r="N47" s="24">
        <f t="shared" si="5"/>
        <v>54891</v>
      </c>
    </row>
    <row r="48" spans="1:14" ht="15.75">
      <c r="A48" s="18">
        <v>41380</v>
      </c>
      <c r="B48" s="24">
        <f>ROUND(A48*Cal!$B$3%,0)</f>
        <v>9107</v>
      </c>
      <c r="C48" s="24">
        <f>ROUND(A48*Cal!$C$3%,0)</f>
        <v>7589</v>
      </c>
      <c r="D48" s="24">
        <f t="shared" si="0"/>
        <v>1518</v>
      </c>
      <c r="E48" s="24">
        <f>D48*Cal!$F$3</f>
        <v>22770</v>
      </c>
      <c r="F48" s="24">
        <f t="shared" si="1"/>
        <v>2277</v>
      </c>
      <c r="G48" s="24">
        <f t="shared" si="2"/>
        <v>20493</v>
      </c>
      <c r="H48" s="2">
        <v>110850</v>
      </c>
      <c r="I48" s="24">
        <f>ROUND(H48*Cal!$B$3%,0)</f>
        <v>24396</v>
      </c>
      <c r="J48" s="24">
        <f>ROUND(H48*Cal!$C$3%,0)</f>
        <v>20330</v>
      </c>
      <c r="K48" s="24">
        <f t="shared" si="3"/>
        <v>4066</v>
      </c>
      <c r="L48" s="24">
        <f>K48*Cal!$F$3</f>
        <v>60990</v>
      </c>
      <c r="M48" s="24">
        <f t="shared" si="4"/>
        <v>6099</v>
      </c>
      <c r="N48" s="24">
        <f t="shared" si="5"/>
        <v>54891</v>
      </c>
    </row>
    <row r="49" spans="2:14" ht="15.75">
      <c r="B49" s="38"/>
      <c r="C49" s="38"/>
      <c r="D49" s="38"/>
      <c r="E49" s="38"/>
      <c r="F49" s="38"/>
      <c r="G49" s="38"/>
      <c r="H49" s="39"/>
      <c r="I49" s="38"/>
      <c r="J49" s="38"/>
      <c r="K49" s="38"/>
      <c r="L49" s="38"/>
      <c r="M49" s="38"/>
      <c r="N49" s="38"/>
    </row>
    <row r="50" spans="1:14" ht="51.75" customHeight="1">
      <c r="A50" s="70" t="s">
        <v>34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</row>
    <row r="51" ht="15.75" thickBot="1">
      <c r="O51" s="50"/>
    </row>
    <row r="52" spans="1:15" ht="15.75" thickTop="1">
      <c r="A52" s="71" t="s">
        <v>17</v>
      </c>
      <c r="B52" s="72"/>
      <c r="C52" s="72"/>
      <c r="D52" s="72"/>
      <c r="E52" s="73"/>
      <c r="F52" s="72" t="s">
        <v>18</v>
      </c>
      <c r="G52" s="72"/>
      <c r="H52" s="72"/>
      <c r="I52" s="73"/>
      <c r="J52" s="47"/>
      <c r="K52" s="40"/>
      <c r="L52" s="40"/>
      <c r="M52" s="40"/>
      <c r="N52" s="41"/>
      <c r="O52" s="51"/>
    </row>
    <row r="53" spans="1:15" ht="15">
      <c r="A53" s="25" t="s">
        <v>19</v>
      </c>
      <c r="B53" s="57" t="s">
        <v>20</v>
      </c>
      <c r="C53" s="57"/>
      <c r="D53" s="57" t="s">
        <v>21</v>
      </c>
      <c r="E53" s="58"/>
      <c r="F53" s="26" t="s">
        <v>22</v>
      </c>
      <c r="G53" s="57" t="s">
        <v>20</v>
      </c>
      <c r="H53" s="57"/>
      <c r="I53" s="46" t="s">
        <v>21</v>
      </c>
      <c r="J53" s="48"/>
      <c r="K53" s="42"/>
      <c r="L53" s="42"/>
      <c r="M53" s="42"/>
      <c r="N53" s="43"/>
      <c r="O53" s="51"/>
    </row>
    <row r="54" spans="1:15" ht="15">
      <c r="A54" s="25">
        <v>1</v>
      </c>
      <c r="B54" s="56" t="s">
        <v>23</v>
      </c>
      <c r="C54" s="56"/>
      <c r="D54" s="57">
        <v>250</v>
      </c>
      <c r="E54" s="58"/>
      <c r="F54" s="26">
        <v>1</v>
      </c>
      <c r="G54" s="57" t="s">
        <v>24</v>
      </c>
      <c r="H54" s="57"/>
      <c r="I54" s="27" t="s">
        <v>25</v>
      </c>
      <c r="J54" s="48"/>
      <c r="K54" s="42"/>
      <c r="L54" s="42"/>
      <c r="M54" s="42"/>
      <c r="N54" s="43"/>
      <c r="O54" s="51"/>
    </row>
    <row r="55" spans="1:15" ht="15">
      <c r="A55" s="25">
        <v>2</v>
      </c>
      <c r="B55" s="56" t="s">
        <v>26</v>
      </c>
      <c r="C55" s="56"/>
      <c r="D55" s="57">
        <v>350</v>
      </c>
      <c r="E55" s="58"/>
      <c r="F55" s="26">
        <v>2</v>
      </c>
      <c r="G55" s="27" t="s">
        <v>27</v>
      </c>
      <c r="H55" s="28"/>
      <c r="I55" s="27">
        <v>150</v>
      </c>
      <c r="J55" s="48"/>
      <c r="K55" s="42"/>
      <c r="L55" s="42"/>
      <c r="M55" s="42"/>
      <c r="N55" s="43"/>
      <c r="O55" s="51"/>
    </row>
    <row r="56" spans="1:15" ht="15">
      <c r="A56" s="25">
        <v>3</v>
      </c>
      <c r="B56" s="56" t="s">
        <v>28</v>
      </c>
      <c r="C56" s="56"/>
      <c r="D56" s="57">
        <v>450</v>
      </c>
      <c r="E56" s="58"/>
      <c r="F56" s="29">
        <v>3</v>
      </c>
      <c r="G56" s="30" t="s">
        <v>29</v>
      </c>
      <c r="H56" s="31"/>
      <c r="I56" s="30">
        <v>200</v>
      </c>
      <c r="J56" s="48"/>
      <c r="K56" s="42"/>
      <c r="L56" s="42"/>
      <c r="M56" s="42"/>
      <c r="N56" s="43"/>
      <c r="O56" s="51"/>
    </row>
    <row r="57" spans="1:15" ht="15">
      <c r="A57" s="25">
        <v>4</v>
      </c>
      <c r="B57" s="56" t="s">
        <v>30</v>
      </c>
      <c r="C57" s="56"/>
      <c r="D57" s="57">
        <v>600</v>
      </c>
      <c r="E57" s="58"/>
      <c r="F57" s="59" t="s">
        <v>31</v>
      </c>
      <c r="G57" s="60"/>
      <c r="H57" s="60"/>
      <c r="I57" s="60"/>
      <c r="J57" s="48"/>
      <c r="K57" s="42"/>
      <c r="L57" s="42"/>
      <c r="M57" s="42"/>
      <c r="N57" s="43"/>
      <c r="O57" s="51"/>
    </row>
    <row r="58" spans="1:15" ht="15">
      <c r="A58" s="25">
        <v>5</v>
      </c>
      <c r="B58" s="32" t="s">
        <v>32</v>
      </c>
      <c r="C58" s="33"/>
      <c r="D58" s="57">
        <v>750</v>
      </c>
      <c r="E58" s="58"/>
      <c r="F58" s="61"/>
      <c r="G58" s="62"/>
      <c r="H58" s="62"/>
      <c r="I58" s="62"/>
      <c r="J58" s="48"/>
      <c r="K58" s="42"/>
      <c r="L58" s="42"/>
      <c r="M58" s="42"/>
      <c r="N58" s="43"/>
      <c r="O58" s="51"/>
    </row>
    <row r="59" spans="1:15" ht="15.75" thickBot="1">
      <c r="A59" s="34">
        <v>6</v>
      </c>
      <c r="B59" s="35" t="s">
        <v>33</v>
      </c>
      <c r="C59" s="36"/>
      <c r="D59" s="65">
        <v>1000</v>
      </c>
      <c r="E59" s="66"/>
      <c r="F59" s="63"/>
      <c r="G59" s="64"/>
      <c r="H59" s="64"/>
      <c r="I59" s="64"/>
      <c r="J59" s="49"/>
      <c r="K59" s="44"/>
      <c r="L59" s="44"/>
      <c r="M59" s="44"/>
      <c r="N59" s="45"/>
      <c r="O59" s="51"/>
    </row>
    <row r="60" ht="15.75" thickTop="1"/>
    <row r="61" ht="15" hidden="1"/>
    <row r="62" ht="15" hidden="1">
      <c r="A62" s="37"/>
    </row>
  </sheetData>
  <sheetProtection password="D590" sheet="1" objects="1" scenarios="1"/>
  <protectedRanges>
    <protectedRange sqref="F57" name="Range1"/>
  </protectedRanges>
  <mergeCells count="35">
    <mergeCell ref="J5:J6"/>
    <mergeCell ref="A2:I2"/>
    <mergeCell ref="B5:B6"/>
    <mergeCell ref="C5:C6"/>
    <mergeCell ref="D5:D6"/>
    <mergeCell ref="E5:E6"/>
    <mergeCell ref="H5:H6"/>
    <mergeCell ref="I5:I6"/>
    <mergeCell ref="D53:E53"/>
    <mergeCell ref="G53:H53"/>
    <mergeCell ref="B54:C54"/>
    <mergeCell ref="D54:E54"/>
    <mergeCell ref="A1:N1"/>
    <mergeCell ref="J2:N2"/>
    <mergeCell ref="A4:N4"/>
    <mergeCell ref="A3:N3"/>
    <mergeCell ref="F5:G5"/>
    <mergeCell ref="A5:A6"/>
    <mergeCell ref="G54:H54"/>
    <mergeCell ref="B55:C55"/>
    <mergeCell ref="K5:K6"/>
    <mergeCell ref="L5:L6"/>
    <mergeCell ref="M5:N5"/>
    <mergeCell ref="A50:N50"/>
    <mergeCell ref="D55:E55"/>
    <mergeCell ref="A52:E52"/>
    <mergeCell ref="F52:I52"/>
    <mergeCell ref="B53:C53"/>
    <mergeCell ref="B56:C56"/>
    <mergeCell ref="D56:E56"/>
    <mergeCell ref="B57:C57"/>
    <mergeCell ref="D57:E57"/>
    <mergeCell ref="F57:I59"/>
    <mergeCell ref="D58:E58"/>
    <mergeCell ref="D59:E59"/>
  </mergeCells>
  <hyperlinks>
    <hyperlink ref="F57:I59" r:id="rId1" tooltip="To download the G.O. please click on this link" display="Professional Tax G.O."/>
  </hyperlinks>
  <printOptions horizontalCentered="1"/>
  <pageMargins left="0.35" right="0.27" top="0.75" bottom="0.33" header="0.3" footer="0.3"/>
  <pageSetup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4.421875" style="0" bestFit="1" customWidth="1"/>
    <col min="3" max="3" width="10.7109375" style="0" bestFit="1" customWidth="1"/>
    <col min="4" max="4" width="48.7109375" style="0" bestFit="1" customWidth="1"/>
    <col min="5" max="5" width="13.00390625" style="0" bestFit="1" customWidth="1"/>
    <col min="6" max="6" width="9.140625" style="23" customWidth="1"/>
    <col min="7" max="7" width="13.00390625" style="0" bestFit="1" customWidth="1"/>
    <col min="8" max="8" width="15.7109375" style="0" bestFit="1" customWidth="1"/>
    <col min="9" max="9" width="10.421875" style="0" bestFit="1" customWidth="1"/>
  </cols>
  <sheetData>
    <row r="2" spans="1:22" ht="15">
      <c r="A2" s="3"/>
      <c r="B2" s="3"/>
      <c r="C2" s="3"/>
      <c r="D2" s="3" t="s">
        <v>7</v>
      </c>
      <c r="E2" s="3" t="s">
        <v>8</v>
      </c>
      <c r="F2" s="21" t="s">
        <v>9</v>
      </c>
      <c r="G2" s="3" t="s">
        <v>10</v>
      </c>
      <c r="H2" s="3" t="s">
        <v>11</v>
      </c>
      <c r="I2" s="3" t="s">
        <v>12</v>
      </c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8" customFormat="1" ht="18">
      <c r="A3" s="5">
        <v>5</v>
      </c>
      <c r="B3" s="5">
        <f>VLOOKUP(A3,A4:J14,2,0)</f>
        <v>22.008</v>
      </c>
      <c r="C3" s="5">
        <f>VLOOKUP(A3,A4:J14,3,0)</f>
        <v>18.34</v>
      </c>
      <c r="D3" s="5" t="str">
        <f>VLOOKUP(A3,A4:J14,4,0)</f>
        <v>G.O.Ms.no.140 Fin (HR.VI) Dept., Dt.11-08-2017</v>
      </c>
      <c r="E3" s="6"/>
      <c r="F3" s="22">
        <f>VLOOKUP(A3,A4:J14,6,0)</f>
        <v>15</v>
      </c>
      <c r="G3" s="5" t="str">
        <f>VLOOKUP(A3,A4:J14,7,0)</f>
        <v>01-07-2016</v>
      </c>
      <c r="H3" s="5" t="str">
        <f>VLOOKUP(A3,$A$4:$J$14,8,0)</f>
        <v>31-08-2017</v>
      </c>
      <c r="I3" s="5">
        <f>VLOOKUP(A3,$A$4:$J$14,9,0)</f>
        <v>42979</v>
      </c>
      <c r="J3" s="5" t="str">
        <f>VLOOKUP(A3,$A$4:$J$14,10,0)</f>
        <v>From 01-07-2016 to 31-08-2017 credited to GPF Account and from 1-9-2017 paid in cash as per  G.O.Ms.no.140 Fin (HR.VI) Dept., Dt.11-08-2017</v>
      </c>
      <c r="K3" s="5"/>
      <c r="L3" s="5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7" customFormat="1" ht="16.5">
      <c r="A4" s="9">
        <v>1</v>
      </c>
      <c r="B4" s="10">
        <v>8.908</v>
      </c>
      <c r="C4" s="10">
        <v>5.24</v>
      </c>
      <c r="D4" s="11"/>
      <c r="E4" s="19"/>
      <c r="F4" s="20"/>
      <c r="G4" s="13"/>
      <c r="H4" s="13"/>
      <c r="I4" s="12"/>
      <c r="J4" s="14"/>
      <c r="K4" s="15"/>
      <c r="L4" s="15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17" customFormat="1" ht="16.5">
      <c r="A5" s="9">
        <v>2</v>
      </c>
      <c r="B5" s="10">
        <v>12.052</v>
      </c>
      <c r="C5" s="10">
        <f>B4</f>
        <v>8.908</v>
      </c>
      <c r="D5" s="11" t="s">
        <v>13</v>
      </c>
      <c r="E5" s="19">
        <v>42410</v>
      </c>
      <c r="F5" s="20">
        <f>(YEAR(H5)-YEAR(G5))*12+MONTH(H5)-MONTH(G5)+1</f>
        <v>14</v>
      </c>
      <c r="G5" s="13" t="s">
        <v>14</v>
      </c>
      <c r="H5" s="13" t="s">
        <v>15</v>
      </c>
      <c r="I5" s="12" t="s">
        <v>16</v>
      </c>
      <c r="J5" s="14" t="str">
        <f>CONCATENATE("From ",G5," to ",H5," credited to GPF Account and from ",DAY(I5),"-",MONTH(I5),"-",YEAR(I5)," paid in cash as per  ",D5,"")</f>
        <v>From 01-01-2015 to 29-02-2016 credited to GPF Account and from 1-3-2016 paid in cash as per  G.O.Ms.no.18, Dt.10-02-2016</v>
      </c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10" ht="16.5">
      <c r="A6" s="9">
        <v>3</v>
      </c>
      <c r="B6" s="10">
        <v>15.196</v>
      </c>
      <c r="C6" s="10">
        <v>12.052</v>
      </c>
      <c r="D6" s="54" t="s">
        <v>35</v>
      </c>
      <c r="E6" s="19">
        <v>42609</v>
      </c>
      <c r="F6" s="20">
        <v>13</v>
      </c>
      <c r="G6" s="53" t="s">
        <v>38</v>
      </c>
      <c r="H6" s="13" t="s">
        <v>36</v>
      </c>
      <c r="I6" s="13" t="s">
        <v>37</v>
      </c>
      <c r="J6" s="14" t="str">
        <f>CONCATENATE("From ",G6," to ",H6," credited to GPF Account and from ",DAY(I6),"-",MONTH(I6),"-",YEAR(I6)," paid in cash as per  ",D6,"")</f>
        <v>From 01-07-2015 to 31-07-2016 credited to GPF Account and from 1-8-2016 paid in cash as per  G.O.Ms.no.172, Dt.27-08-2016</v>
      </c>
    </row>
    <row r="7" spans="1:10" ht="16.5">
      <c r="A7" s="9">
        <v>4</v>
      </c>
      <c r="B7" s="10">
        <v>18.34</v>
      </c>
      <c r="C7" s="10">
        <v>15.196</v>
      </c>
      <c r="D7" s="54" t="s">
        <v>39</v>
      </c>
      <c r="E7" s="19">
        <v>42769</v>
      </c>
      <c r="F7" s="20">
        <v>14</v>
      </c>
      <c r="G7" s="13" t="s">
        <v>40</v>
      </c>
      <c r="H7" s="13" t="s">
        <v>41</v>
      </c>
      <c r="I7" s="12" t="s">
        <v>42</v>
      </c>
      <c r="J7" s="14" t="str">
        <f>CONCATENATE("From ",G7," to ",H7," credited to GPF Account and from ",DAY(I7),"-",MONTH(I7),"-",YEAR(I7)," paid in cash as per  ",D7,"")</f>
        <v>From 01-01-2016 to 28-02-2017 credited to GPF Account and from 1-3-2017 paid in cash as per  G.O.Ms.no.16, Dt.03-02-2017</v>
      </c>
    </row>
    <row r="8" spans="1:10" ht="16.5">
      <c r="A8" s="9">
        <v>5</v>
      </c>
      <c r="B8" s="10">
        <v>22.008</v>
      </c>
      <c r="C8" s="10">
        <v>18.34</v>
      </c>
      <c r="D8" s="11" t="s">
        <v>43</v>
      </c>
      <c r="E8" s="19">
        <v>42958</v>
      </c>
      <c r="F8" s="20">
        <v>15</v>
      </c>
      <c r="G8" s="53" t="s">
        <v>44</v>
      </c>
      <c r="H8" s="13" t="s">
        <v>45</v>
      </c>
      <c r="I8" s="55">
        <v>42979</v>
      </c>
      <c r="J8" s="14" t="str">
        <f>CONCATENATE("From ",G8," to ",H8," credited to GPF Account and from ",DAY(I8),"-",MONTH(I8),"-",YEAR(I8)," paid in cash as per  ",D8,"")</f>
        <v>From 01-07-2016 to 31-08-2017 credited to GPF Account and from 1-9-2017 paid in cash as per  G.O.Ms.no.140 Fin (HR.VI) Dept., Dt.11-08-2017</v>
      </c>
    </row>
    <row r="9" spans="1:7" ht="16.5">
      <c r="A9" s="9">
        <v>6</v>
      </c>
      <c r="F9" s="20"/>
      <c r="G9" s="13"/>
    </row>
    <row r="10" spans="1:6" ht="16.5">
      <c r="A10" s="9">
        <v>7</v>
      </c>
      <c r="F10" s="20"/>
    </row>
    <row r="11" spans="1:6" ht="16.5">
      <c r="A11" s="9">
        <v>8</v>
      </c>
      <c r="F11" s="20"/>
    </row>
    <row r="12" spans="1:6" ht="16.5">
      <c r="A12" s="9">
        <v>9</v>
      </c>
      <c r="F12" s="20"/>
    </row>
    <row r="13" spans="1:6" ht="16.5">
      <c r="A13" s="9">
        <v>10</v>
      </c>
      <c r="F13" s="20"/>
    </row>
    <row r="24" ht="15">
      <c r="C24" s="52"/>
    </row>
  </sheetData>
  <sheetProtection/>
  <hyperlinks>
    <hyperlink ref="D6" r:id="rId1" display="G.O.Ms.no.172, Dt.27-08-2016"/>
    <hyperlink ref="D7" r:id="rId2" display="G.O.Ms.no.172, Dt.27-08-2016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suresh</cp:lastModifiedBy>
  <cp:lastPrinted>2018-07-05T02:53:15Z</cp:lastPrinted>
  <dcterms:created xsi:type="dcterms:W3CDTF">2016-03-06T09:37:43Z</dcterms:created>
  <dcterms:modified xsi:type="dcterms:W3CDTF">2018-07-05T02:53:59Z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