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270" windowWidth="20730" windowHeight="8895" activeTab="0"/>
  </bookViews>
  <sheets>
    <sheet name="DA Table" sheetId="1" r:id="rId1"/>
    <sheet name="Cal" sheetId="2" state="hidden" r:id="rId2"/>
  </sheets>
  <definedNames>
    <definedName name="_xlnm.Print_Area" localSheetId="0">'DA Table'!$A$3:$O$42</definedName>
  </definedNames>
  <calcPr fullCalcOnLoad="1"/>
</workbook>
</file>

<file path=xl/sharedStrings.xml><?xml version="1.0" encoding="utf-8"?>
<sst xmlns="http://schemas.openxmlformats.org/spreadsheetml/2006/main" count="74" uniqueCount="67">
  <si>
    <t>Select New DA</t>
  </si>
  <si>
    <t>Basic Pay</t>
  </si>
  <si>
    <t>Diffrence</t>
  </si>
  <si>
    <t>GO</t>
  </si>
  <si>
    <t>Date</t>
  </si>
  <si>
    <t>PF Months</t>
  </si>
  <si>
    <t>From</t>
  </si>
  <si>
    <t>To</t>
  </si>
  <si>
    <t>cash from</t>
  </si>
  <si>
    <t>01-01-2010</t>
  </si>
  <si>
    <t>30-06-2010</t>
  </si>
  <si>
    <t>01-07-2010</t>
  </si>
  <si>
    <t>30-11-2010</t>
  </si>
  <si>
    <t>01-12-2010</t>
  </si>
  <si>
    <t>01-01-2011</t>
  </si>
  <si>
    <t>31-05-2011</t>
  </si>
  <si>
    <t>01-06-2011</t>
  </si>
  <si>
    <t>01-07-2011</t>
  </si>
  <si>
    <t>31-10-2011</t>
  </si>
  <si>
    <t>01-11-2011</t>
  </si>
  <si>
    <t>01-01-2012</t>
  </si>
  <si>
    <t>30-04-2012</t>
  </si>
  <si>
    <t>01-05-2012</t>
  </si>
  <si>
    <t>01-07-2012</t>
  </si>
  <si>
    <t>31-10-2012</t>
  </si>
  <si>
    <t>01-11-2012</t>
  </si>
  <si>
    <t>01-01-2013</t>
  </si>
  <si>
    <t>30-04-2013</t>
  </si>
  <si>
    <t>01-05-2013</t>
  </si>
  <si>
    <t>01-07-2013</t>
  </si>
  <si>
    <t>30-09-2013</t>
  </si>
  <si>
    <t>01-10-2013</t>
  </si>
  <si>
    <t>APGLI SLABS IN RPS 2010</t>
  </si>
  <si>
    <t>P.TAX Rates</t>
  </si>
  <si>
    <t>SINO</t>
  </si>
  <si>
    <t>SLAB</t>
  </si>
  <si>
    <t>Amount</t>
  </si>
  <si>
    <t>SNO</t>
  </si>
  <si>
    <t>6700-8400</t>
  </si>
  <si>
    <t>Nil</t>
  </si>
  <si>
    <t>8441-10900</t>
  </si>
  <si>
    <t>10901-14860</t>
  </si>
  <si>
    <t>14861-18030</t>
  </si>
  <si>
    <t>18031-25600</t>
  </si>
  <si>
    <t>15001-20000</t>
  </si>
  <si>
    <t>25601-Above</t>
  </si>
  <si>
    <t>Above-20000</t>
  </si>
  <si>
    <t>DEARNESS ALLOWANCE TABLE</t>
  </si>
  <si>
    <r>
      <rPr>
        <b/>
        <u val="single"/>
        <sz val="11"/>
        <color indexed="8"/>
        <rFont val="Calibri"/>
        <family val="2"/>
      </rPr>
      <t>Master Scale</t>
    </r>
    <r>
      <rPr>
        <sz val="11"/>
        <color theme="1"/>
        <rFont val="Calibri"/>
        <family val="2"/>
      </rPr>
      <t>: 6700-200-7300-220-7960-240-8680-260-9460-280-10300-300-11200-330-12190-360-13270-390-14440-420-15700-450-17050-450-17050-490-18520-530-20110-570-21820-610-23650-650-25600-700-27700-750-29950-800-32350-850-34900-37600-970-45010-1040-43630-1110-46960-1200-51760-1300-55660</t>
    </r>
  </si>
  <si>
    <t>G.O.Ms.No.104, Dated 30-05-2011</t>
  </si>
  <si>
    <t>G.O.Ms.No. 297, Dated 14-11-2012</t>
  </si>
  <si>
    <t>G.O.Ms.No. 297, Dated 26-10-2013</t>
  </si>
  <si>
    <t>G.O. Ms. No.248, Dated 07-07-2010</t>
  </si>
  <si>
    <t>G.O.Ms.No.356, Dated 06-12-2010</t>
  </si>
  <si>
    <t>G.O.Ms.No.25, Dated 02-02-2012</t>
  </si>
  <si>
    <t>G.O.Ms.No.178, Dated 04-07-2012</t>
  </si>
  <si>
    <t>G.O.Ms.No.136, Dated 11-06-2013</t>
  </si>
  <si>
    <t>Upto  15,000/-</t>
  </si>
  <si>
    <t>Professional Tax G.O.</t>
  </si>
  <si>
    <t>G.O.Ms.No. 102, Dated 14-05-2014</t>
  </si>
  <si>
    <t>01-01-2014</t>
  </si>
  <si>
    <t>30-04-2014</t>
  </si>
  <si>
    <t>01-05-2014</t>
  </si>
  <si>
    <t>01-07-2014</t>
  </si>
  <si>
    <t>30-09-2014</t>
  </si>
  <si>
    <t>01-10-2014</t>
  </si>
  <si>
    <t>G.O.Ms.No.198, Dated 09-10-2014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</si>
</sst>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2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mbria"/>
      <family val="1"/>
    </font>
    <font>
      <sz val="12"/>
      <color indexed="8"/>
      <name val="Arial"/>
      <family val="2"/>
    </font>
    <font>
      <b/>
      <sz val="8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9"/>
      <color indexed="8"/>
      <name val="Calibri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8"/>
      <color theme="1"/>
      <name val="Calibri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9"/>
      <color theme="1"/>
      <name val="Calibri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Times New Roman"/>
      <family val="1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patternFill patternType="solid">
        <fgColor theme="6" tint="0.5999600291252136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3" tint="0.8000100255012512"/>
        </stop>
        <stop position="1">
          <color theme="3" tint="0.5999900102615356"/>
        </stop>
      </gradientFill>
    </fill>
    <fill>
      <gradientFill degree="90">
        <stop position="0">
          <color theme="3" tint="0.8000100255012512"/>
        </stop>
        <stop position="1">
          <color theme="3" tint="0.5999900102615356"/>
        </stop>
      </gradientFill>
    </fill>
    <fill>
      <gradientFill degree="90">
        <stop position="0">
          <color theme="3" tint="0.8000100255012512"/>
        </stop>
        <stop position="1">
          <color theme="3" tint="0.5999900102615356"/>
        </stop>
      </gradientFill>
    </fill>
    <fill>
      <gradientFill degree="90">
        <stop position="0">
          <color theme="3" tint="0.8000100255012512"/>
        </stop>
        <stop position="1">
          <color theme="3" tint="0.5999900102615356"/>
        </stop>
      </gradientFill>
    </fill>
    <fill>
      <gradientFill degree="90">
        <stop position="0">
          <color theme="3" tint="0.8000100255012512"/>
        </stop>
        <stop position="1">
          <color theme="3" tint="0.5999900102615356"/>
        </stop>
      </gradientFill>
    </fill>
    <fill>
      <gradientFill degree="90">
        <stop position="0">
          <color theme="3" tint="0.8000100255012512"/>
        </stop>
        <stop position="1">
          <color theme="3" tint="0.5999900102615356"/>
        </stop>
      </gradient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 applyProtection="1">
      <alignment/>
      <protection hidden="1" locked="0"/>
    </xf>
    <xf numFmtId="0" fontId="2" fillId="0" borderId="11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1" fillId="0" borderId="0" xfId="0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right" vertical="center"/>
    </xf>
    <xf numFmtId="14" fontId="51" fillId="0" borderId="0" xfId="0" applyNumberFormat="1" applyFont="1" applyFill="1" applyBorder="1" applyAlignment="1" quotePrefix="1">
      <alignment horizontal="center" vertical="center"/>
    </xf>
    <xf numFmtId="14" fontId="51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 hidden="1" locked="0"/>
    </xf>
    <xf numFmtId="0" fontId="0" fillId="34" borderId="10" xfId="0" applyFill="1" applyBorder="1" applyAlignment="1" applyProtection="1">
      <alignment horizontal="center"/>
      <protection hidden="1" locked="0"/>
    </xf>
    <xf numFmtId="0" fontId="0" fillId="35" borderId="11" xfId="0" applyFill="1" applyBorder="1" applyAlignment="1" applyProtection="1">
      <alignment horizontal="center"/>
      <protection hidden="1" locked="0"/>
    </xf>
    <xf numFmtId="0" fontId="0" fillId="36" borderId="12" xfId="0" applyFill="1" applyBorder="1" applyAlignment="1" applyProtection="1">
      <alignment/>
      <protection hidden="1" locked="0"/>
    </xf>
    <xf numFmtId="0" fontId="0" fillId="37" borderId="13" xfId="0" applyFill="1" applyBorder="1" applyAlignment="1" applyProtection="1">
      <alignment/>
      <protection hidden="1" locked="0"/>
    </xf>
    <xf numFmtId="0" fontId="0" fillId="38" borderId="12" xfId="0" applyFill="1" applyBorder="1" applyAlignment="1" applyProtection="1">
      <alignment horizontal="left"/>
      <protection hidden="1" locked="0"/>
    </xf>
    <xf numFmtId="0" fontId="0" fillId="39" borderId="13" xfId="0" applyFill="1" applyBorder="1" applyAlignment="1" applyProtection="1">
      <alignment horizontal="left"/>
      <protection hidden="1" locked="0"/>
    </xf>
    <xf numFmtId="0" fontId="0" fillId="40" borderId="14" xfId="0" applyFill="1" applyBorder="1" applyAlignment="1" applyProtection="1">
      <alignment horizontal="center"/>
      <protection hidden="1" locked="0"/>
    </xf>
    <xf numFmtId="0" fontId="0" fillId="41" borderId="15" xfId="0" applyFill="1" applyBorder="1" applyAlignment="1" applyProtection="1">
      <alignment horizontal="left"/>
      <protection hidden="1" locked="0"/>
    </xf>
    <xf numFmtId="0" fontId="0" fillId="42" borderId="16" xfId="0" applyFill="1" applyBorder="1" applyAlignment="1" applyProtection="1">
      <alignment horizontal="left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43" borderId="11" xfId="0" applyFill="1" applyBorder="1" applyAlignment="1" applyProtection="1">
      <alignment horizontal="center"/>
      <protection hidden="1" locked="0"/>
    </xf>
    <xf numFmtId="0" fontId="52" fillId="44" borderId="11" xfId="0" applyFont="1" applyFill="1" applyBorder="1" applyAlignment="1" applyProtection="1">
      <alignment horizontal="center"/>
      <protection hidden="1" locked="0"/>
    </xf>
    <xf numFmtId="0" fontId="51" fillId="0" borderId="0" xfId="0" applyNumberFormat="1" applyFont="1" applyFill="1" applyBorder="1" applyAlignment="1" quotePrefix="1">
      <alignment horizontal="center" vertical="center"/>
    </xf>
    <xf numFmtId="0" fontId="53" fillId="0" borderId="0" xfId="0" applyNumberFormat="1" applyFont="1" applyFill="1" applyBorder="1" applyAlignment="1" applyProtection="1">
      <alignment/>
      <protection hidden="1"/>
    </xf>
    <xf numFmtId="0" fontId="54" fillId="0" borderId="0" xfId="52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3" fillId="0" borderId="0" xfId="0" applyFont="1" applyAlignment="1">
      <alignment/>
    </xf>
    <xf numFmtId="0" fontId="51" fillId="0" borderId="0" xfId="0" applyNumberFormat="1" applyFont="1" applyFill="1" applyBorder="1" applyAlignment="1" applyProtection="1">
      <alignment/>
      <protection hidden="1"/>
    </xf>
    <xf numFmtId="164" fontId="51" fillId="0" borderId="0" xfId="0" applyNumberFormat="1" applyFont="1" applyFill="1" applyBorder="1" applyAlignment="1" applyProtection="1">
      <alignment/>
      <protection hidden="1"/>
    </xf>
    <xf numFmtId="0" fontId="51" fillId="0" borderId="0" xfId="0" applyNumberFormat="1" applyFont="1" applyFill="1" applyBorder="1" applyAlignment="1" applyProtection="1" quotePrefix="1">
      <alignment/>
      <protection hidden="1"/>
    </xf>
    <xf numFmtId="14" fontId="51" fillId="0" borderId="0" xfId="0" applyNumberFormat="1" applyFont="1" applyFill="1" applyBorder="1" applyAlignment="1" applyProtection="1" quotePrefix="1">
      <alignment/>
      <protection hidden="1"/>
    </xf>
    <xf numFmtId="0" fontId="0" fillId="45" borderId="0" xfId="0" applyFill="1" applyBorder="1" applyAlignment="1" applyProtection="1">
      <alignment/>
      <protection hidden="1"/>
    </xf>
    <xf numFmtId="0" fontId="55" fillId="46" borderId="18" xfId="0" applyFont="1" applyFill="1" applyBorder="1" applyAlignment="1" applyProtection="1">
      <alignment horizontal="center" vertical="center" wrapText="1"/>
      <protection hidden="1" locked="0"/>
    </xf>
    <xf numFmtId="0" fontId="55" fillId="46" borderId="19" xfId="0" applyFont="1" applyFill="1" applyBorder="1" applyAlignment="1" applyProtection="1">
      <alignment horizontal="center" vertical="center" wrapText="1"/>
      <protection hidden="1" locked="0"/>
    </xf>
    <xf numFmtId="0" fontId="55" fillId="46" borderId="20" xfId="0" applyFont="1" applyFill="1" applyBorder="1" applyAlignment="1" applyProtection="1">
      <alignment horizontal="center" vertical="center" wrapText="1"/>
      <protection hidden="1" locked="0"/>
    </xf>
    <xf numFmtId="0" fontId="56" fillId="0" borderId="0" xfId="0" applyFont="1" applyFill="1" applyBorder="1" applyAlignment="1" applyProtection="1">
      <alignment/>
      <protection hidden="1"/>
    </xf>
    <xf numFmtId="14" fontId="56" fillId="0" borderId="0" xfId="0" applyNumberFormat="1" applyFont="1" applyFill="1" applyBorder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56" fillId="0" borderId="0" xfId="0" applyFont="1" applyAlignment="1">
      <alignment/>
    </xf>
    <xf numFmtId="0" fontId="0" fillId="47" borderId="21" xfId="0" applyFill="1" applyBorder="1" applyAlignment="1" applyProtection="1">
      <alignment/>
      <protection hidden="1" locked="0"/>
    </xf>
    <xf numFmtId="0" fontId="0" fillId="48" borderId="22" xfId="0" applyFill="1" applyBorder="1" applyAlignment="1" applyProtection="1">
      <alignment/>
      <protection hidden="1" locked="0"/>
    </xf>
    <xf numFmtId="0" fontId="0" fillId="49" borderId="23" xfId="0" applyFill="1" applyBorder="1" applyAlignment="1" applyProtection="1">
      <alignment/>
      <protection hidden="1" locked="0"/>
    </xf>
    <xf numFmtId="2" fontId="0" fillId="0" borderId="0" xfId="0" applyNumberFormat="1" applyAlignment="1" applyProtection="1">
      <alignment/>
      <protection hidden="1"/>
    </xf>
    <xf numFmtId="0" fontId="0" fillId="50" borderId="23" xfId="0" applyFill="1" applyBorder="1" applyAlignment="1" applyProtection="1">
      <alignment horizontal="center"/>
      <protection hidden="1" locked="0"/>
    </xf>
    <xf numFmtId="0" fontId="42" fillId="0" borderId="0" xfId="52" applyNumberFormat="1" applyFill="1" applyBorder="1" applyAlignment="1" applyProtection="1">
      <alignment horizontal="center" vertical="center"/>
      <protection/>
    </xf>
    <xf numFmtId="0" fontId="0" fillId="51" borderId="17" xfId="0" applyFill="1" applyBorder="1" applyAlignment="1" applyProtection="1">
      <alignment horizontal="center"/>
      <protection hidden="1" locked="0"/>
    </xf>
    <xf numFmtId="0" fontId="0" fillId="52" borderId="15" xfId="0" applyFill="1" applyBorder="1" applyAlignment="1" applyProtection="1">
      <alignment horizontal="center"/>
      <protection hidden="1" locked="0"/>
    </xf>
    <xf numFmtId="0" fontId="0" fillId="53" borderId="11" xfId="0" applyFill="1" applyBorder="1" applyAlignment="1" applyProtection="1">
      <alignment horizontal="left"/>
      <protection hidden="1" locked="0"/>
    </xf>
    <xf numFmtId="0" fontId="0" fillId="54" borderId="11" xfId="0" applyFill="1" applyBorder="1" applyAlignment="1" applyProtection="1">
      <alignment horizontal="center"/>
      <protection hidden="1" locked="0"/>
    </xf>
    <xf numFmtId="0" fontId="0" fillId="55" borderId="12" xfId="0" applyFill="1" applyBorder="1" applyAlignment="1" applyProtection="1">
      <alignment horizontal="center"/>
      <protection hidden="1" locked="0"/>
    </xf>
    <xf numFmtId="0" fontId="42" fillId="0" borderId="12" xfId="52" applyBorder="1" applyAlignment="1" applyProtection="1">
      <alignment horizontal="center"/>
      <protection hidden="1" locked="0"/>
    </xf>
    <xf numFmtId="0" fontId="42" fillId="0" borderId="24" xfId="52" applyBorder="1" applyAlignment="1" applyProtection="1">
      <alignment horizontal="center"/>
      <protection hidden="1" locked="0"/>
    </xf>
    <xf numFmtId="0" fontId="42" fillId="0" borderId="25" xfId="52" applyBorder="1" applyAlignment="1" applyProtection="1">
      <alignment horizontal="center"/>
      <protection hidden="1" locked="0"/>
    </xf>
    <xf numFmtId="0" fontId="0" fillId="56" borderId="21" xfId="0" applyFill="1" applyBorder="1" applyAlignment="1" applyProtection="1">
      <alignment horizontal="center" vertical="center" shrinkToFit="1"/>
      <protection hidden="1" locked="0"/>
    </xf>
    <xf numFmtId="0" fontId="0" fillId="57" borderId="26" xfId="0" applyFill="1" applyBorder="1" applyAlignment="1" applyProtection="1">
      <alignment horizontal="center" vertical="center" shrinkToFit="1"/>
      <protection hidden="1" locked="0"/>
    </xf>
    <xf numFmtId="0" fontId="0" fillId="58" borderId="27" xfId="0" applyFill="1" applyBorder="1" applyAlignment="1" applyProtection="1">
      <alignment horizontal="center" vertical="center" shrinkToFit="1"/>
      <protection hidden="1" locked="0"/>
    </xf>
    <xf numFmtId="0" fontId="0" fillId="59" borderId="28" xfId="0" applyFill="1" applyBorder="1" applyAlignment="1" applyProtection="1">
      <alignment horizontal="center" vertical="center" shrinkToFit="1"/>
      <protection hidden="1" locked="0"/>
    </xf>
    <xf numFmtId="0" fontId="0" fillId="60" borderId="0" xfId="0" applyFill="1" applyBorder="1" applyAlignment="1" applyProtection="1">
      <alignment horizontal="center" vertical="center" shrinkToFit="1"/>
      <protection hidden="1" locked="0"/>
    </xf>
    <xf numFmtId="0" fontId="0" fillId="61" borderId="29" xfId="0" applyFill="1" applyBorder="1" applyAlignment="1" applyProtection="1">
      <alignment horizontal="center" vertical="center" shrinkToFit="1"/>
      <protection hidden="1" locked="0"/>
    </xf>
    <xf numFmtId="0" fontId="0" fillId="62" borderId="30" xfId="0" applyFill="1" applyBorder="1" applyAlignment="1" applyProtection="1">
      <alignment horizontal="center" vertical="center" shrinkToFit="1"/>
      <protection hidden="1" locked="0"/>
    </xf>
    <xf numFmtId="0" fontId="0" fillId="63" borderId="31" xfId="0" applyFill="1" applyBorder="1" applyAlignment="1" applyProtection="1">
      <alignment horizontal="center" vertical="center" shrinkToFit="1"/>
      <protection hidden="1" locked="0"/>
    </xf>
    <xf numFmtId="0" fontId="0" fillId="64" borderId="32" xfId="0" applyFill="1" applyBorder="1" applyAlignment="1" applyProtection="1">
      <alignment horizontal="center" vertical="center" shrinkToFit="1"/>
      <protection hidden="1" locked="0"/>
    </xf>
    <xf numFmtId="0" fontId="57" fillId="22" borderId="33" xfId="0" applyFont="1" applyFill="1" applyBorder="1" applyAlignment="1" applyProtection="1">
      <alignment horizontal="center" vertical="center"/>
      <protection hidden="1"/>
    </xf>
    <xf numFmtId="0" fontId="57" fillId="22" borderId="34" xfId="0" applyFont="1" applyFill="1" applyBorder="1" applyAlignment="1" applyProtection="1">
      <alignment horizontal="center" vertical="center"/>
      <protection hidden="1"/>
    </xf>
    <xf numFmtId="0" fontId="57" fillId="22" borderId="35" xfId="0" applyFont="1" applyFill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 wrapText="1"/>
      <protection hidden="1" locked="0"/>
    </xf>
    <xf numFmtId="0" fontId="0" fillId="0" borderId="24" xfId="0" applyBorder="1" applyAlignment="1" applyProtection="1">
      <alignment horizontal="center" vertical="center" wrapText="1"/>
      <protection hidden="1" locked="0"/>
    </xf>
    <xf numFmtId="0" fontId="0" fillId="0" borderId="25" xfId="0" applyBorder="1" applyAlignment="1" applyProtection="1">
      <alignment horizontal="center" vertical="center" wrapText="1"/>
      <protection hidden="1" locked="0"/>
    </xf>
    <xf numFmtId="0" fontId="50" fillId="0" borderId="37" xfId="0" applyFont="1" applyBorder="1" applyAlignment="1" applyProtection="1">
      <alignment horizontal="center"/>
      <protection hidden="1" locked="0"/>
    </xf>
    <xf numFmtId="0" fontId="50" fillId="0" borderId="38" xfId="0" applyFont="1" applyBorder="1" applyAlignment="1" applyProtection="1">
      <alignment horizontal="center"/>
      <protection hidden="1" locked="0"/>
    </xf>
    <xf numFmtId="0" fontId="50" fillId="0" borderId="26" xfId="0" applyFont="1" applyBorder="1" applyAlignment="1" applyProtection="1">
      <alignment horizontal="center"/>
      <protection hidden="1" locked="0"/>
    </xf>
    <xf numFmtId="0" fontId="50" fillId="0" borderId="39" xfId="0" applyFont="1" applyBorder="1" applyAlignment="1" applyProtection="1">
      <alignment horizontal="center"/>
      <protection hidden="1" locked="0"/>
    </xf>
    <xf numFmtId="0" fontId="0" fillId="65" borderId="40" xfId="0" applyFill="1" applyBorder="1" applyAlignment="1" applyProtection="1">
      <alignment horizontal="center"/>
      <protection hidden="1" locked="0"/>
    </xf>
    <xf numFmtId="0" fontId="0" fillId="66" borderId="41" xfId="0" applyFill="1" applyBorder="1" applyAlignment="1" applyProtection="1">
      <alignment horizontal="center"/>
      <protection hidden="1" locked="0"/>
    </xf>
    <xf numFmtId="0" fontId="0" fillId="67" borderId="42" xfId="0" applyFill="1" applyBorder="1" applyAlignment="1" applyProtection="1">
      <alignment horizontal="center"/>
      <protection hidden="1" locked="0"/>
    </xf>
    <xf numFmtId="0" fontId="3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58" fillId="45" borderId="43" xfId="0" applyFont="1" applyFill="1" applyBorder="1" applyAlignment="1" applyProtection="1">
      <alignment horizontal="center" vertical="center"/>
      <protection hidden="1"/>
    </xf>
    <xf numFmtId="0" fontId="58" fillId="45" borderId="0" xfId="0" applyFont="1" applyFill="1" applyBorder="1" applyAlignment="1" applyProtection="1">
      <alignment horizontal="center" vertical="center"/>
      <protection hidden="1"/>
    </xf>
    <xf numFmtId="0" fontId="0" fillId="45" borderId="31" xfId="0" applyFill="1" applyBorder="1" applyAlignment="1" applyProtection="1">
      <alignment horizontal="center"/>
      <protection hidden="1"/>
    </xf>
    <xf numFmtId="0" fontId="0" fillId="45" borderId="32" xfId="0" applyFill="1" applyBorder="1" applyAlignment="1" applyProtection="1">
      <alignment horizontal="center"/>
      <protection hidden="1"/>
    </xf>
    <xf numFmtId="0" fontId="58" fillId="68" borderId="44" xfId="0" applyFont="1" applyFill="1" applyBorder="1" applyAlignment="1" applyProtection="1">
      <alignment horizontal="center" vertical="center"/>
      <protection hidden="1" locked="0"/>
    </xf>
    <xf numFmtId="0" fontId="58" fillId="69" borderId="11" xfId="0" applyFont="1" applyFill="1" applyBorder="1" applyAlignment="1" applyProtection="1">
      <alignment horizontal="center" vertical="center"/>
      <protection hidden="1" locked="0"/>
    </xf>
    <xf numFmtId="0" fontId="58" fillId="70" borderId="45" xfId="0" applyFont="1" applyFill="1" applyBorder="1" applyAlignment="1" applyProtection="1">
      <alignment horizontal="center" vertical="center"/>
      <protection hidden="1" locked="0"/>
    </xf>
    <xf numFmtId="0" fontId="56" fillId="71" borderId="46" xfId="0" applyFont="1" applyFill="1" applyBorder="1" applyAlignment="1" applyProtection="1">
      <alignment horizontal="center" vertical="center" wrapText="1"/>
      <protection hidden="1" locked="0"/>
    </xf>
    <xf numFmtId="0" fontId="56" fillId="72" borderId="47" xfId="0" applyFont="1" applyFill="1" applyBorder="1" applyAlignment="1" applyProtection="1">
      <alignment horizontal="center" vertical="center" wrapText="1"/>
      <protection hidden="1" locked="0"/>
    </xf>
    <xf numFmtId="0" fontId="56" fillId="73" borderId="48" xfId="0" applyFont="1" applyFill="1" applyBorder="1" applyAlignment="1" applyProtection="1">
      <alignment horizontal="center" vertical="center" wrapText="1"/>
      <protection hidden="1"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</xdr:row>
      <xdr:rowOff>142875</xdr:rowOff>
    </xdr:from>
    <xdr:to>
      <xdr:col>6</xdr:col>
      <xdr:colOff>352425</xdr:colOff>
      <xdr:row>1</xdr:row>
      <xdr:rowOff>228600</xdr:rowOff>
    </xdr:to>
    <xdr:sp>
      <xdr:nvSpPr>
        <xdr:cNvPr id="1" name="Right Arrow 2"/>
        <xdr:cNvSpPr>
          <a:spLocks/>
        </xdr:cNvSpPr>
      </xdr:nvSpPr>
      <xdr:spPr>
        <a:xfrm>
          <a:off x="2486025" y="609600"/>
          <a:ext cx="571500" cy="85725"/>
        </a:xfrm>
        <a:prstGeom prst="rightArrow">
          <a:avLst>
            <a:gd name="adj" fmla="val 4396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85725</xdr:colOff>
      <xdr:row>34</xdr:row>
      <xdr:rowOff>28575</xdr:rowOff>
    </xdr:from>
    <xdr:to>
      <xdr:col>13</xdr:col>
      <xdr:colOff>333375</xdr:colOff>
      <xdr:row>41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8496300"/>
          <a:ext cx="17526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lication%20Data/Microsoft/Application%20Data/Microsoft/Application%20Data/Microsoft/Excel/DA%20GOs/25,1-7-2011.pdf" TargetMode="External" /><Relationship Id="rId2" Type="http://schemas.openxmlformats.org/officeDocument/2006/relationships/hyperlink" Target="../../Application%20Data/Microsoft/Application%20Data/Microsoft/Application%20Data/Microsoft/Excel/DA%20GOs/178DA,%201-1-2012.pdf" TargetMode="External" /><Relationship Id="rId3" Type="http://schemas.openxmlformats.org/officeDocument/2006/relationships/hyperlink" Target="../../Application%20Data/Microsoft/Application%20Data/Microsoft/Application%20Data/Microsoft/Excel/DA%20GOs/356MS,%201-7-2010.pdf" TargetMode="External" /><Relationship Id="rId4" Type="http://schemas.openxmlformats.org/officeDocument/2006/relationships/hyperlink" Target="../../Application%20Data/Microsoft/Application%20Data/Microsoft/Application%20Data/Microsoft/Excel/DA%20GOs/248MS,%2001.01.2010.pdf" TargetMode="External" /><Relationship Id="rId5" Type="http://schemas.openxmlformats.org/officeDocument/2006/relationships/hyperlink" Target="../../Application%20Data/Microsoft/Application%20Data/Microsoft/Application%20Data/Microsoft/Excel/DA%20GOs/MS136,%201-1-2013.PDF" TargetMode="External" /><Relationship Id="rId6" Type="http://schemas.openxmlformats.org/officeDocument/2006/relationships/hyperlink" Target="../../Application%20Data/Microsoft/Application%20Data/Microsoft/Application%20Data/Microsoft/Excel/DA%20GOs/104MS,%201-1-2011.pdf" TargetMode="External" /><Relationship Id="rId7" Type="http://schemas.openxmlformats.org/officeDocument/2006/relationships/hyperlink" Target="../../Application%20Data/Microsoft/Application%20Data/Microsoft/Application%20Data/Microsoft/Excel/DA%20GOs/MS297,%201-7-2012.PDF" TargetMode="External" /><Relationship Id="rId8" Type="http://schemas.openxmlformats.org/officeDocument/2006/relationships/hyperlink" Target="../../Application%20Data/Microsoft/Application%20Data/Microsoft/Application%20Data/Microsoft/Excel/DA%20GOs/MS294,%201-7-2013.PDF" TargetMode="External" /><Relationship Id="rId9" Type="http://schemas.openxmlformats.org/officeDocument/2006/relationships/hyperlink" Target="../../Application%20Data/Microsoft/Application%20Data/Microsoft/Application%20Data/Microsoft/Excel/DA%20GOs/MS294,%201-7-2013.PDF" TargetMode="External" /><Relationship Id="rId10" Type="http://schemas.openxmlformats.org/officeDocument/2006/relationships/hyperlink" Target="../../Application%20Data/Microsoft/Application%20Data/Microsoft/Application%20Data/Microsoft/Excel/DA%20GOs/MS198,%201-7-2014.PDF" TargetMode="Externa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1"/>
  <sheetViews>
    <sheetView tabSelected="1" zoomScalePageLayoutView="0" workbookViewId="0" topLeftCell="A1">
      <selection activeCell="I44" sqref="I44"/>
    </sheetView>
  </sheetViews>
  <sheetFormatPr defaultColWidth="9.140625" defaultRowHeight="15"/>
  <cols>
    <col min="1" max="1" width="7.421875" style="1" customWidth="1"/>
    <col min="2" max="2" width="6.57421875" style="1" customWidth="1"/>
    <col min="3" max="3" width="8.140625" style="1" customWidth="1"/>
    <col min="4" max="4" width="4.7109375" style="1" customWidth="1"/>
    <col min="5" max="5" width="6.8515625" style="1" bestFit="1" customWidth="1"/>
    <col min="6" max="6" width="6.8515625" style="1" customWidth="1"/>
    <col min="7" max="7" width="5.8515625" style="1" customWidth="1"/>
    <col min="8" max="8" width="7.28125" style="1" customWidth="1"/>
    <col min="9" max="9" width="5.8515625" style="1" customWidth="1"/>
    <col min="10" max="10" width="6.28125" style="1" customWidth="1"/>
    <col min="11" max="11" width="8.421875" style="1" customWidth="1"/>
    <col min="12" max="12" width="6.28125" style="1" customWidth="1"/>
    <col min="13" max="13" width="7.8515625" style="1" customWidth="1"/>
    <col min="14" max="14" width="5.8515625" style="1" customWidth="1"/>
    <col min="15" max="15" width="7.00390625" style="1" customWidth="1"/>
    <col min="16" max="19" width="9.140625" style="1" customWidth="1"/>
    <col min="20" max="20" width="9.140625" style="2" customWidth="1"/>
    <col min="21" max="16384" width="9.140625" style="1" customWidth="1"/>
  </cols>
  <sheetData>
    <row r="1" spans="1:15" ht="36.75" customHeight="1">
      <c r="A1" s="72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24" thickBot="1">
      <c r="A2" s="88" t="s">
        <v>0</v>
      </c>
      <c r="B2" s="89"/>
      <c r="C2" s="89"/>
      <c r="D2" s="89"/>
      <c r="E2" s="89"/>
      <c r="F2" s="89"/>
      <c r="G2" s="89"/>
      <c r="H2" s="41"/>
      <c r="I2" s="41"/>
      <c r="J2" s="90"/>
      <c r="K2" s="90"/>
      <c r="L2" s="90"/>
      <c r="M2" s="90"/>
      <c r="N2" s="90"/>
      <c r="O2" s="91"/>
    </row>
    <row r="3" spans="1:18" ht="24" thickTop="1">
      <c r="A3" s="92" t="str">
        <f>CONCATENATE(Cal!B3,"% D.A TABLE FROM  ",Cal!I3)</f>
        <v>16.264% D.A TABLE FROM  01-07-2010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  <c r="R3" s="3"/>
    </row>
    <row r="4" spans="1:15" ht="46.5" customHeight="1" thickBot="1">
      <c r="A4" s="95" t="str">
        <f>CONCATENATE("    ",Cal!J3)</f>
        <v>    From 01-01-2010 to 30-06-2010 credited to GPF Account and from 1-7-2010 paid in cash as per  G.O. Ms. No.248, Dated 07-07-2010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</row>
    <row r="5" spans="1:16" ht="60.75" customHeight="1">
      <c r="A5" s="43" t="s">
        <v>1</v>
      </c>
      <c r="B5" s="42" t="str">
        <f>CONCATENATE("To be drawn @ ",Cal!B3,"%")</f>
        <v>To be drawn @ 16.264%</v>
      </c>
      <c r="C5" s="42" t="str">
        <f>CONCATENATE("Already Drawn @ ",Cal!C3," %")</f>
        <v>Already Drawn @ 9.416 %</v>
      </c>
      <c r="D5" s="42" t="s">
        <v>2</v>
      </c>
      <c r="E5" s="42" t="str">
        <f>CONCATENATE("For ",Cal!F3,"   Months (DIFF)")</f>
        <v>For 6   Months (DIFF)</v>
      </c>
      <c r="F5" s="42" t="s">
        <v>1</v>
      </c>
      <c r="G5" s="42" t="str">
        <f>CONCATENATE("To be drawn @ ",Cal!B3,"%")</f>
        <v>To be drawn @ 16.264%</v>
      </c>
      <c r="H5" s="42" t="str">
        <f>CONCATENATE("Already Drawn @ ",Cal!C3," %")</f>
        <v>Already Drawn @ 9.416 %</v>
      </c>
      <c r="I5" s="42" t="s">
        <v>2</v>
      </c>
      <c r="J5" s="42" t="str">
        <f>CONCATENATE("For ",Cal!F3,"   Months (DIFF)")</f>
        <v>For 6   Months (DIFF)</v>
      </c>
      <c r="K5" s="42" t="s">
        <v>1</v>
      </c>
      <c r="L5" s="42" t="str">
        <f>CONCATENATE("To be drawn @ ",Cal!B3,"%")</f>
        <v>To be drawn @ 16.264%</v>
      </c>
      <c r="M5" s="42" t="str">
        <f>CONCATENATE("Already Drawn @ ",Cal!C3," %")</f>
        <v>Already Drawn @ 9.416 %</v>
      </c>
      <c r="N5" s="42" t="s">
        <v>2</v>
      </c>
      <c r="O5" s="44" t="str">
        <f>CONCATENATE("For ",Cal!F3,"   Months (DIFF)")</f>
        <v>For 6   Months (DIFF)</v>
      </c>
      <c r="P5" s="52"/>
    </row>
    <row r="6" spans="1:15" ht="15">
      <c r="A6" s="4">
        <v>6700</v>
      </c>
      <c r="B6" s="5">
        <f>ROUND(A6*Cal!$B$3%,0)</f>
        <v>1090</v>
      </c>
      <c r="C6" s="5">
        <f>ROUND(A6*Cal!$C$3%,0)</f>
        <v>631</v>
      </c>
      <c r="D6" s="5">
        <f>B6-C6</f>
        <v>459</v>
      </c>
      <c r="E6" s="5">
        <f>D6*Cal!$F$3</f>
        <v>2754</v>
      </c>
      <c r="F6" s="6">
        <v>14440</v>
      </c>
      <c r="G6" s="5">
        <f>ROUND(F6*Cal!$B$3%,0)</f>
        <v>2349</v>
      </c>
      <c r="H6" s="5">
        <f>ROUND(F6*Cal!$C$3%,0)</f>
        <v>1360</v>
      </c>
      <c r="I6" s="5">
        <f>G6-H6</f>
        <v>989</v>
      </c>
      <c r="J6" s="5">
        <f>I6*Cal!$F$3</f>
        <v>5934</v>
      </c>
      <c r="K6" s="6">
        <v>29950</v>
      </c>
      <c r="L6" s="5">
        <f>ROUND(K6*Cal!$B$3%,0)</f>
        <v>4871</v>
      </c>
      <c r="M6" s="5">
        <f>ROUND(K6*Cal!$C$3%,0)</f>
        <v>2820</v>
      </c>
      <c r="N6" s="5">
        <f>L6-M6</f>
        <v>2051</v>
      </c>
      <c r="O6" s="5">
        <f>N6*Cal!$F$3</f>
        <v>12306</v>
      </c>
    </row>
    <row r="7" spans="1:15" ht="15">
      <c r="A7" s="7">
        <v>6900</v>
      </c>
      <c r="B7" s="5">
        <f>ROUND(A7*Cal!$B$3%,0)</f>
        <v>1122</v>
      </c>
      <c r="C7" s="5">
        <f>ROUND(A7*Cal!$C$3%,0)</f>
        <v>650</v>
      </c>
      <c r="D7" s="5">
        <f aca="true" t="shared" si="0" ref="D7:D32">B7-C7</f>
        <v>472</v>
      </c>
      <c r="E7" s="5">
        <f>D7*Cal!$F$3</f>
        <v>2832</v>
      </c>
      <c r="F7" s="6">
        <v>14860</v>
      </c>
      <c r="G7" s="5">
        <f>ROUND(F7*Cal!$B$3%,0)</f>
        <v>2417</v>
      </c>
      <c r="H7" s="5">
        <f>ROUND(F7*Cal!$C$3%,0)</f>
        <v>1399</v>
      </c>
      <c r="I7" s="5">
        <f aca="true" t="shared" si="1" ref="I7:I32">G7-H7</f>
        <v>1018</v>
      </c>
      <c r="J7" s="5">
        <f>I7*Cal!$F$3</f>
        <v>6108</v>
      </c>
      <c r="K7" s="6">
        <v>30750</v>
      </c>
      <c r="L7" s="5">
        <f>ROUND(K7*Cal!$B$3%,0)</f>
        <v>5001</v>
      </c>
      <c r="M7" s="5">
        <f>ROUND(K7*Cal!$C$3%,0)</f>
        <v>2895</v>
      </c>
      <c r="N7" s="5">
        <f aca="true" t="shared" si="2" ref="N7:N31">L7-M7</f>
        <v>2106</v>
      </c>
      <c r="O7" s="5">
        <f>N7*Cal!$F$3</f>
        <v>12636</v>
      </c>
    </row>
    <row r="8" spans="1:15" ht="15">
      <c r="A8" s="7">
        <v>7100</v>
      </c>
      <c r="B8" s="5">
        <f>ROUND(A8*Cal!$B$3%,0)</f>
        <v>1155</v>
      </c>
      <c r="C8" s="5">
        <f>ROUND(A8*Cal!$C$3%,0)</f>
        <v>669</v>
      </c>
      <c r="D8" s="5">
        <f t="shared" si="0"/>
        <v>486</v>
      </c>
      <c r="E8" s="5">
        <f>D8*Cal!$F$3</f>
        <v>2916</v>
      </c>
      <c r="F8" s="6">
        <v>15280</v>
      </c>
      <c r="G8" s="5">
        <f>ROUND(F8*Cal!$B$3%,0)</f>
        <v>2485</v>
      </c>
      <c r="H8" s="5">
        <f>ROUND(F8*Cal!$C$3%,0)</f>
        <v>1439</v>
      </c>
      <c r="I8" s="5">
        <f t="shared" si="1"/>
        <v>1046</v>
      </c>
      <c r="J8" s="5">
        <f>I8*Cal!$F$3</f>
        <v>6276</v>
      </c>
      <c r="K8" s="6">
        <v>31550</v>
      </c>
      <c r="L8" s="5">
        <f>ROUND(K8*Cal!$B$3%,0)</f>
        <v>5131</v>
      </c>
      <c r="M8" s="5">
        <f>ROUND(K8*Cal!$C$3%,0)</f>
        <v>2971</v>
      </c>
      <c r="N8" s="5">
        <f t="shared" si="2"/>
        <v>2160</v>
      </c>
      <c r="O8" s="5">
        <f>N8*Cal!$F$3</f>
        <v>12960</v>
      </c>
    </row>
    <row r="9" spans="1:15" ht="15">
      <c r="A9" s="7">
        <v>7300</v>
      </c>
      <c r="B9" s="5">
        <f>ROUND(A9*Cal!$B$3%,0)</f>
        <v>1187</v>
      </c>
      <c r="C9" s="5">
        <f>ROUND(A9*Cal!$C$3%,0)</f>
        <v>687</v>
      </c>
      <c r="D9" s="5">
        <f t="shared" si="0"/>
        <v>500</v>
      </c>
      <c r="E9" s="5">
        <f>D9*Cal!$F$3</f>
        <v>3000</v>
      </c>
      <c r="F9" s="6">
        <v>15700</v>
      </c>
      <c r="G9" s="5">
        <f>ROUND(F9*Cal!$B$3%,0)</f>
        <v>2553</v>
      </c>
      <c r="H9" s="5">
        <f>ROUND(F9*Cal!$C$3%,0)</f>
        <v>1478</v>
      </c>
      <c r="I9" s="5">
        <f t="shared" si="1"/>
        <v>1075</v>
      </c>
      <c r="J9" s="5">
        <f>I9*Cal!$F$3</f>
        <v>6450</v>
      </c>
      <c r="K9" s="6">
        <v>32350</v>
      </c>
      <c r="L9" s="5">
        <f>ROUND(K9*Cal!$B$3%,0)</f>
        <v>5261</v>
      </c>
      <c r="M9" s="5">
        <f>ROUND(K9*Cal!$C$3%,0)</f>
        <v>3046</v>
      </c>
      <c r="N9" s="5">
        <f t="shared" si="2"/>
        <v>2215</v>
      </c>
      <c r="O9" s="5">
        <f>N9*Cal!$F$3</f>
        <v>13290</v>
      </c>
    </row>
    <row r="10" spans="1:21" ht="15">
      <c r="A10" s="7">
        <v>7520</v>
      </c>
      <c r="B10" s="5">
        <f>ROUND(A10*Cal!$B$3%,0)</f>
        <v>1223</v>
      </c>
      <c r="C10" s="5">
        <f>ROUND(A10*Cal!$C$3%,0)</f>
        <v>708</v>
      </c>
      <c r="D10" s="5">
        <f t="shared" si="0"/>
        <v>515</v>
      </c>
      <c r="E10" s="5">
        <f>D10*Cal!$F$3</f>
        <v>3090</v>
      </c>
      <c r="F10" s="6">
        <v>16150</v>
      </c>
      <c r="G10" s="5">
        <f>ROUND(F10*Cal!$B$3%,0)</f>
        <v>2627</v>
      </c>
      <c r="H10" s="5">
        <f>ROUND(F10*Cal!$C$3%,0)</f>
        <v>1521</v>
      </c>
      <c r="I10" s="5">
        <f t="shared" si="1"/>
        <v>1106</v>
      </c>
      <c r="J10" s="5">
        <f>I10*Cal!$F$3</f>
        <v>6636</v>
      </c>
      <c r="K10" s="6">
        <v>33200</v>
      </c>
      <c r="L10" s="5">
        <f>ROUND(K10*Cal!$B$3%,0)</f>
        <v>5400</v>
      </c>
      <c r="M10" s="5">
        <f>ROUND(K10*Cal!$C$3%,0)</f>
        <v>3126</v>
      </c>
      <c r="N10" s="5">
        <f t="shared" si="2"/>
        <v>2274</v>
      </c>
      <c r="O10" s="5">
        <f>N10*Cal!$F$3</f>
        <v>13644</v>
      </c>
      <c r="U10" s="8"/>
    </row>
    <row r="11" spans="1:21" ht="15">
      <c r="A11" s="7">
        <v>7740</v>
      </c>
      <c r="B11" s="5">
        <f>ROUND(A11*Cal!$B$3%,0)</f>
        <v>1259</v>
      </c>
      <c r="C11" s="5">
        <f>ROUND(A11*Cal!$C$3%,0)</f>
        <v>729</v>
      </c>
      <c r="D11" s="5">
        <f t="shared" si="0"/>
        <v>530</v>
      </c>
      <c r="E11" s="5">
        <f>D11*Cal!$F$3</f>
        <v>3180</v>
      </c>
      <c r="F11" s="6">
        <v>16600</v>
      </c>
      <c r="G11" s="5">
        <f>ROUND(F11*Cal!$B$3%,0)</f>
        <v>2700</v>
      </c>
      <c r="H11" s="5">
        <f>ROUND(F11*Cal!$C$3%,0)</f>
        <v>1563</v>
      </c>
      <c r="I11" s="5">
        <f t="shared" si="1"/>
        <v>1137</v>
      </c>
      <c r="J11" s="5">
        <f>I11*Cal!$F$3</f>
        <v>6822</v>
      </c>
      <c r="K11" s="6">
        <v>34050</v>
      </c>
      <c r="L11" s="5">
        <f>ROUND(K11*Cal!$B$3%,0)</f>
        <v>5538</v>
      </c>
      <c r="M11" s="5">
        <f>ROUND(K11*Cal!$C$3%,0)</f>
        <v>3206</v>
      </c>
      <c r="N11" s="5">
        <f t="shared" si="2"/>
        <v>2332</v>
      </c>
      <c r="O11" s="5">
        <f>N11*Cal!$F$3</f>
        <v>13992</v>
      </c>
      <c r="U11" s="8"/>
    </row>
    <row r="12" spans="1:21" ht="15">
      <c r="A12" s="7">
        <v>7960</v>
      </c>
      <c r="B12" s="5">
        <f>ROUND(A12*Cal!$B$3%,0)</f>
        <v>1295</v>
      </c>
      <c r="C12" s="5">
        <f>ROUND(A12*Cal!$C$3%,0)</f>
        <v>750</v>
      </c>
      <c r="D12" s="5">
        <f t="shared" si="0"/>
        <v>545</v>
      </c>
      <c r="E12" s="5">
        <f>D12*Cal!$F$3</f>
        <v>3270</v>
      </c>
      <c r="F12" s="6">
        <v>17050</v>
      </c>
      <c r="G12" s="5">
        <f>ROUND(F12*Cal!$B$3%,0)</f>
        <v>2773</v>
      </c>
      <c r="H12" s="5">
        <f>ROUND(F12*Cal!$C$3%,0)</f>
        <v>1605</v>
      </c>
      <c r="I12" s="5">
        <f t="shared" si="1"/>
        <v>1168</v>
      </c>
      <c r="J12" s="5">
        <f>I12*Cal!$F$3</f>
        <v>7008</v>
      </c>
      <c r="K12" s="6">
        <v>34900</v>
      </c>
      <c r="L12" s="5">
        <f>ROUND(K12*Cal!$B$3%,0)</f>
        <v>5676</v>
      </c>
      <c r="M12" s="5">
        <f>ROUND(K12*Cal!$C$3%,0)</f>
        <v>3286</v>
      </c>
      <c r="N12" s="5">
        <f t="shared" si="2"/>
        <v>2390</v>
      </c>
      <c r="O12" s="5">
        <f>N12*Cal!$F$3</f>
        <v>14340</v>
      </c>
      <c r="T12" s="9"/>
      <c r="U12" s="8"/>
    </row>
    <row r="13" spans="1:21" ht="15">
      <c r="A13" s="7">
        <v>8200</v>
      </c>
      <c r="B13" s="5">
        <f>ROUND(A13*Cal!$B$3%,0)</f>
        <v>1334</v>
      </c>
      <c r="C13" s="5">
        <f>ROUND(A13*Cal!$C$3%,0)</f>
        <v>772</v>
      </c>
      <c r="D13" s="5">
        <f t="shared" si="0"/>
        <v>562</v>
      </c>
      <c r="E13" s="5">
        <f>D13*Cal!$F$3</f>
        <v>3372</v>
      </c>
      <c r="F13" s="6">
        <v>17540</v>
      </c>
      <c r="G13" s="5">
        <f>ROUND(F13*Cal!$B$3%,0)</f>
        <v>2853</v>
      </c>
      <c r="H13" s="5">
        <f>ROUND(F13*Cal!$C$3%,0)</f>
        <v>1652</v>
      </c>
      <c r="I13" s="5">
        <f t="shared" si="1"/>
        <v>1201</v>
      </c>
      <c r="J13" s="5">
        <f>I13*Cal!$F$3</f>
        <v>7206</v>
      </c>
      <c r="K13" s="6">
        <v>35800</v>
      </c>
      <c r="L13" s="5">
        <f>ROUND(K13*Cal!$B$3%,0)</f>
        <v>5823</v>
      </c>
      <c r="M13" s="5">
        <f>ROUND(K13*Cal!$C$3%,0)</f>
        <v>3371</v>
      </c>
      <c r="N13" s="5">
        <f t="shared" si="2"/>
        <v>2452</v>
      </c>
      <c r="O13" s="5">
        <f>N13*Cal!$F$3</f>
        <v>14712</v>
      </c>
      <c r="T13" s="9"/>
      <c r="U13" s="8"/>
    </row>
    <row r="14" spans="1:21" ht="15">
      <c r="A14" s="7">
        <v>8440</v>
      </c>
      <c r="B14" s="5">
        <f>ROUND(A14*Cal!$B$3%,0)</f>
        <v>1373</v>
      </c>
      <c r="C14" s="5">
        <f>ROUND(A14*Cal!$C$3%,0)</f>
        <v>795</v>
      </c>
      <c r="D14" s="5">
        <f t="shared" si="0"/>
        <v>578</v>
      </c>
      <c r="E14" s="5">
        <f>D14*Cal!$F$3</f>
        <v>3468</v>
      </c>
      <c r="F14" s="6">
        <v>18030</v>
      </c>
      <c r="G14" s="5">
        <f>ROUND(F14*Cal!$B$3%,0)</f>
        <v>2932</v>
      </c>
      <c r="H14" s="5">
        <f>ROUND(F14*Cal!$C$3%,0)</f>
        <v>1698</v>
      </c>
      <c r="I14" s="5">
        <f t="shared" si="1"/>
        <v>1234</v>
      </c>
      <c r="J14" s="5">
        <f>I14*Cal!$F$3</f>
        <v>7404</v>
      </c>
      <c r="K14" s="6">
        <v>36700</v>
      </c>
      <c r="L14" s="5">
        <f>ROUND(K14*Cal!$B$3%,0)</f>
        <v>5969</v>
      </c>
      <c r="M14" s="5">
        <f>ROUND(K14*Cal!$C$3%,0)</f>
        <v>3456</v>
      </c>
      <c r="N14" s="5">
        <f t="shared" si="2"/>
        <v>2513</v>
      </c>
      <c r="O14" s="5">
        <f>N14*Cal!$F$3</f>
        <v>15078</v>
      </c>
      <c r="T14" s="9"/>
      <c r="U14" s="8"/>
    </row>
    <row r="15" spans="1:21" ht="15">
      <c r="A15" s="7">
        <v>8680</v>
      </c>
      <c r="B15" s="5">
        <f>ROUND(A15*Cal!$B$3%,0)</f>
        <v>1412</v>
      </c>
      <c r="C15" s="5">
        <f>ROUND(A15*Cal!$C$3%,0)</f>
        <v>817</v>
      </c>
      <c r="D15" s="5">
        <f t="shared" si="0"/>
        <v>595</v>
      </c>
      <c r="E15" s="5">
        <f>D15*Cal!$F$3</f>
        <v>3570</v>
      </c>
      <c r="F15" s="6">
        <v>18520</v>
      </c>
      <c r="G15" s="5">
        <f>ROUND(F15*Cal!$B$3%,0)</f>
        <v>3012</v>
      </c>
      <c r="H15" s="5">
        <f>ROUND(F15*Cal!$C$3%,0)</f>
        <v>1744</v>
      </c>
      <c r="I15" s="5">
        <f t="shared" si="1"/>
        <v>1268</v>
      </c>
      <c r="J15" s="5">
        <f>I15*Cal!$F$3</f>
        <v>7608</v>
      </c>
      <c r="K15" s="6">
        <v>37600</v>
      </c>
      <c r="L15" s="5">
        <f>ROUND(K15*Cal!$B$3%,0)</f>
        <v>6115</v>
      </c>
      <c r="M15" s="5">
        <f>ROUND(K15*Cal!$C$3%,0)</f>
        <v>3540</v>
      </c>
      <c r="N15" s="5">
        <f t="shared" si="2"/>
        <v>2575</v>
      </c>
      <c r="O15" s="5">
        <f>N15*Cal!$F$3</f>
        <v>15450</v>
      </c>
      <c r="T15" s="9"/>
      <c r="U15" s="8"/>
    </row>
    <row r="16" spans="1:21" ht="15">
      <c r="A16" s="7">
        <v>8940</v>
      </c>
      <c r="B16" s="5">
        <f>ROUND(A16*Cal!$B$3%,0)</f>
        <v>1454</v>
      </c>
      <c r="C16" s="5">
        <f>ROUND(A16*Cal!$C$3%,0)</f>
        <v>842</v>
      </c>
      <c r="D16" s="5">
        <f t="shared" si="0"/>
        <v>612</v>
      </c>
      <c r="E16" s="5">
        <f>D16*Cal!$F$3</f>
        <v>3672</v>
      </c>
      <c r="F16" s="6">
        <v>19050</v>
      </c>
      <c r="G16" s="5">
        <f>ROUND(F16*Cal!$B$3%,0)</f>
        <v>3098</v>
      </c>
      <c r="H16" s="5">
        <f>ROUND(F16*Cal!$C$3%,0)</f>
        <v>1794</v>
      </c>
      <c r="I16" s="5">
        <f t="shared" si="1"/>
        <v>1304</v>
      </c>
      <c r="J16" s="5">
        <f>I16*Cal!$F$3</f>
        <v>7824</v>
      </c>
      <c r="K16" s="6">
        <v>38570</v>
      </c>
      <c r="L16" s="5">
        <f>ROUND(K16*Cal!$B$3%,0)</f>
        <v>6273</v>
      </c>
      <c r="M16" s="5">
        <f>ROUND(K16*Cal!$C$3%,0)</f>
        <v>3632</v>
      </c>
      <c r="N16" s="5">
        <f t="shared" si="2"/>
        <v>2641</v>
      </c>
      <c r="O16" s="5">
        <f>N16*Cal!$F$3</f>
        <v>15846</v>
      </c>
      <c r="T16" s="9"/>
      <c r="U16" s="8"/>
    </row>
    <row r="17" spans="1:21" ht="15">
      <c r="A17" s="7">
        <v>9200</v>
      </c>
      <c r="B17" s="5">
        <f>ROUND(A17*Cal!$B$3%,0)</f>
        <v>1496</v>
      </c>
      <c r="C17" s="5">
        <f>ROUND(A17*Cal!$C$3%,0)</f>
        <v>866</v>
      </c>
      <c r="D17" s="5">
        <f t="shared" si="0"/>
        <v>630</v>
      </c>
      <c r="E17" s="5">
        <f>D17*Cal!$F$3</f>
        <v>3780</v>
      </c>
      <c r="F17" s="6">
        <v>19580</v>
      </c>
      <c r="G17" s="5">
        <f>ROUND(F17*Cal!$B$3%,0)</f>
        <v>3184</v>
      </c>
      <c r="H17" s="5">
        <f>ROUND(F17*Cal!$C$3%,0)</f>
        <v>1844</v>
      </c>
      <c r="I17" s="5">
        <f t="shared" si="1"/>
        <v>1340</v>
      </c>
      <c r="J17" s="5">
        <f>I17*Cal!$F$3</f>
        <v>8040</v>
      </c>
      <c r="K17" s="6">
        <v>39540</v>
      </c>
      <c r="L17" s="5">
        <f>ROUND(K17*Cal!$B$3%,0)</f>
        <v>6431</v>
      </c>
      <c r="M17" s="5">
        <f>ROUND(K17*Cal!$C$3%,0)</f>
        <v>3723</v>
      </c>
      <c r="N17" s="5">
        <f t="shared" si="2"/>
        <v>2708</v>
      </c>
      <c r="O17" s="5">
        <f>N17*Cal!$F$3</f>
        <v>16248</v>
      </c>
      <c r="T17" s="9"/>
      <c r="U17" s="8"/>
    </row>
    <row r="18" spans="1:21" ht="15">
      <c r="A18" s="7">
        <v>9460</v>
      </c>
      <c r="B18" s="5">
        <f>ROUND(A18*Cal!$B$3%,0)</f>
        <v>1539</v>
      </c>
      <c r="C18" s="5">
        <f>ROUND(A18*Cal!$C$3%,0)</f>
        <v>891</v>
      </c>
      <c r="D18" s="5">
        <f t="shared" si="0"/>
        <v>648</v>
      </c>
      <c r="E18" s="5">
        <f>D18*Cal!$F$3</f>
        <v>3888</v>
      </c>
      <c r="F18" s="6">
        <v>20110</v>
      </c>
      <c r="G18" s="5">
        <f>ROUND(F18*Cal!$B$3%,0)</f>
        <v>3271</v>
      </c>
      <c r="H18" s="5">
        <f>ROUND(F18*Cal!$C$3%,0)</f>
        <v>1894</v>
      </c>
      <c r="I18" s="5">
        <f t="shared" si="1"/>
        <v>1377</v>
      </c>
      <c r="J18" s="5">
        <f>I18*Cal!$F$3</f>
        <v>8262</v>
      </c>
      <c r="K18" s="6">
        <v>40510</v>
      </c>
      <c r="L18" s="5">
        <f>ROUND(K18*Cal!$B$3%,0)</f>
        <v>6589</v>
      </c>
      <c r="M18" s="5">
        <f>ROUND(K18*Cal!$C$3%,0)</f>
        <v>3814</v>
      </c>
      <c r="N18" s="5">
        <f t="shared" si="2"/>
        <v>2775</v>
      </c>
      <c r="O18" s="5">
        <f>N18*Cal!$F$3</f>
        <v>16650</v>
      </c>
      <c r="T18" s="12"/>
      <c r="U18" s="8"/>
    </row>
    <row r="19" spans="1:21" ht="15">
      <c r="A19" s="7">
        <v>9740</v>
      </c>
      <c r="B19" s="5">
        <f>ROUND(A19*Cal!$B$3%,0)</f>
        <v>1584</v>
      </c>
      <c r="C19" s="5">
        <f>ROUND(A19*Cal!$C$3%,0)</f>
        <v>917</v>
      </c>
      <c r="D19" s="5">
        <f t="shared" si="0"/>
        <v>667</v>
      </c>
      <c r="E19" s="5">
        <f>D19*Cal!$F$3</f>
        <v>4002</v>
      </c>
      <c r="F19" s="6">
        <v>20680</v>
      </c>
      <c r="G19" s="5">
        <f>ROUND(F19*Cal!$B$3%,0)</f>
        <v>3363</v>
      </c>
      <c r="H19" s="5">
        <f>ROUND(F19*Cal!$C$3%,0)</f>
        <v>1947</v>
      </c>
      <c r="I19" s="5">
        <f t="shared" si="1"/>
        <v>1416</v>
      </c>
      <c r="J19" s="5">
        <f>I19*Cal!$F$3</f>
        <v>8496</v>
      </c>
      <c r="K19" s="6">
        <v>41550</v>
      </c>
      <c r="L19" s="5">
        <f>ROUND(K19*Cal!$B$3%,0)</f>
        <v>6758</v>
      </c>
      <c r="M19" s="5">
        <f>ROUND(K19*Cal!$C$3%,0)</f>
        <v>3912</v>
      </c>
      <c r="N19" s="5">
        <f t="shared" si="2"/>
        <v>2846</v>
      </c>
      <c r="O19" s="5">
        <f>N19*Cal!$F$3</f>
        <v>17076</v>
      </c>
      <c r="T19" s="12"/>
      <c r="U19" s="8"/>
    </row>
    <row r="20" spans="1:15" ht="15">
      <c r="A20" s="7">
        <v>10020</v>
      </c>
      <c r="B20" s="5">
        <f>ROUND(A20*Cal!$B$3%,0)</f>
        <v>1630</v>
      </c>
      <c r="C20" s="5">
        <f>ROUND(A20*Cal!$C$3%,0)</f>
        <v>943</v>
      </c>
      <c r="D20" s="5">
        <f t="shared" si="0"/>
        <v>687</v>
      </c>
      <c r="E20" s="5">
        <f>D20*Cal!$F$3</f>
        <v>4122</v>
      </c>
      <c r="F20" s="6">
        <v>21250</v>
      </c>
      <c r="G20" s="5">
        <f>ROUND(F20*Cal!$B$3%,0)</f>
        <v>3456</v>
      </c>
      <c r="H20" s="5">
        <f>ROUND(F20*Cal!$C$3%,0)</f>
        <v>2001</v>
      </c>
      <c r="I20" s="5">
        <f t="shared" si="1"/>
        <v>1455</v>
      </c>
      <c r="J20" s="5">
        <f>I20*Cal!$F$3</f>
        <v>8730</v>
      </c>
      <c r="K20" s="6">
        <v>42590</v>
      </c>
      <c r="L20" s="5">
        <f>ROUND(K20*Cal!$B$3%,0)</f>
        <v>6927</v>
      </c>
      <c r="M20" s="5">
        <f>ROUND(K20*Cal!$C$3%,0)</f>
        <v>4010</v>
      </c>
      <c r="N20" s="5">
        <f t="shared" si="2"/>
        <v>2917</v>
      </c>
      <c r="O20" s="5">
        <f>N20*Cal!$F$3</f>
        <v>17502</v>
      </c>
    </row>
    <row r="21" spans="1:15" ht="15">
      <c r="A21" s="7">
        <v>10300</v>
      </c>
      <c r="B21" s="5">
        <f>ROUND(A21*Cal!$B$3%,0)</f>
        <v>1675</v>
      </c>
      <c r="C21" s="5">
        <f>ROUND(A21*Cal!$C$3%,0)</f>
        <v>970</v>
      </c>
      <c r="D21" s="5">
        <f t="shared" si="0"/>
        <v>705</v>
      </c>
      <c r="E21" s="5">
        <f>D21*Cal!$F$3</f>
        <v>4230</v>
      </c>
      <c r="F21" s="6">
        <v>21820</v>
      </c>
      <c r="G21" s="5">
        <f>ROUND(F21*Cal!$B$3%,0)</f>
        <v>3549</v>
      </c>
      <c r="H21" s="5">
        <f>ROUND(F21*Cal!$C$3%,0)</f>
        <v>2055</v>
      </c>
      <c r="I21" s="5">
        <f t="shared" si="1"/>
        <v>1494</v>
      </c>
      <c r="J21" s="5">
        <f>I21*Cal!$F$3</f>
        <v>8964</v>
      </c>
      <c r="K21" s="6">
        <v>43630</v>
      </c>
      <c r="L21" s="5">
        <f>ROUND(K21*Cal!$B$3%,0)</f>
        <v>7096</v>
      </c>
      <c r="M21" s="5">
        <f>ROUND(K21*Cal!$C$3%,0)</f>
        <v>4108</v>
      </c>
      <c r="N21" s="5">
        <f t="shared" si="2"/>
        <v>2988</v>
      </c>
      <c r="O21" s="5">
        <f>N21*Cal!$F$3</f>
        <v>17928</v>
      </c>
    </row>
    <row r="22" spans="1:15" ht="15">
      <c r="A22" s="7">
        <v>10600</v>
      </c>
      <c r="B22" s="5">
        <f>ROUND(A22*Cal!$B$3%,0)</f>
        <v>1724</v>
      </c>
      <c r="C22" s="5">
        <f>ROUND(A22*Cal!$C$3%,0)</f>
        <v>998</v>
      </c>
      <c r="D22" s="5">
        <f t="shared" si="0"/>
        <v>726</v>
      </c>
      <c r="E22" s="5">
        <f>D22*Cal!$F$3</f>
        <v>4356</v>
      </c>
      <c r="F22" s="6">
        <v>22430</v>
      </c>
      <c r="G22" s="5">
        <f>ROUND(F22*Cal!$B$3%,0)</f>
        <v>3648</v>
      </c>
      <c r="H22" s="5">
        <f>ROUND(F22*Cal!$C$3%,0)</f>
        <v>2112</v>
      </c>
      <c r="I22" s="5">
        <f t="shared" si="1"/>
        <v>1536</v>
      </c>
      <c r="J22" s="5">
        <f>I22*Cal!$F$3</f>
        <v>9216</v>
      </c>
      <c r="K22" s="6">
        <v>44740</v>
      </c>
      <c r="L22" s="5">
        <f>ROUND(K22*Cal!$B$3%,0)</f>
        <v>7277</v>
      </c>
      <c r="M22" s="5">
        <f>ROUND(K22*Cal!$C$3%,0)</f>
        <v>4213</v>
      </c>
      <c r="N22" s="5">
        <f t="shared" si="2"/>
        <v>3064</v>
      </c>
      <c r="O22" s="5">
        <f>N22*Cal!$F$3</f>
        <v>18384</v>
      </c>
    </row>
    <row r="23" spans="1:15" ht="15">
      <c r="A23" s="7">
        <v>10900</v>
      </c>
      <c r="B23" s="5">
        <f>ROUND(A23*Cal!$B$3%,0)</f>
        <v>1773</v>
      </c>
      <c r="C23" s="5">
        <f>ROUND(A23*Cal!$C$3%,0)</f>
        <v>1026</v>
      </c>
      <c r="D23" s="5">
        <f t="shared" si="0"/>
        <v>747</v>
      </c>
      <c r="E23" s="5">
        <f>D23*Cal!$F$3</f>
        <v>4482</v>
      </c>
      <c r="F23" s="6">
        <v>23040</v>
      </c>
      <c r="G23" s="5">
        <f>ROUND(F23*Cal!$B$3%,0)</f>
        <v>3747</v>
      </c>
      <c r="H23" s="5">
        <f>ROUND(F23*Cal!$C$3%,0)</f>
        <v>2169</v>
      </c>
      <c r="I23" s="5">
        <f t="shared" si="1"/>
        <v>1578</v>
      </c>
      <c r="J23" s="5">
        <f>I23*Cal!$F$3</f>
        <v>9468</v>
      </c>
      <c r="K23" s="6">
        <v>45850</v>
      </c>
      <c r="L23" s="5">
        <f>ROUND(K23*Cal!$B$3%,0)</f>
        <v>7457</v>
      </c>
      <c r="M23" s="5">
        <f>ROUND(K23*Cal!$C$3%,0)</f>
        <v>4317</v>
      </c>
      <c r="N23" s="5">
        <f t="shared" si="2"/>
        <v>3140</v>
      </c>
      <c r="O23" s="5">
        <f>N23*Cal!$F$3</f>
        <v>18840</v>
      </c>
    </row>
    <row r="24" spans="1:15" ht="15">
      <c r="A24" s="7">
        <v>11200</v>
      </c>
      <c r="B24" s="5">
        <f>ROUND(A24*Cal!$B$3%,0)</f>
        <v>1822</v>
      </c>
      <c r="C24" s="5">
        <f>ROUND(A24*Cal!$C$3%,0)</f>
        <v>1055</v>
      </c>
      <c r="D24" s="5">
        <f t="shared" si="0"/>
        <v>767</v>
      </c>
      <c r="E24" s="5">
        <f>D24*Cal!$F$3</f>
        <v>4602</v>
      </c>
      <c r="F24" s="6">
        <v>23650</v>
      </c>
      <c r="G24" s="5">
        <f>ROUND(F24*Cal!$B$3%,0)</f>
        <v>3846</v>
      </c>
      <c r="H24" s="5">
        <f>ROUND(F24*Cal!$C$3%,0)</f>
        <v>2227</v>
      </c>
      <c r="I24" s="5">
        <f t="shared" si="1"/>
        <v>1619</v>
      </c>
      <c r="J24" s="5">
        <f>I24*Cal!$F$3</f>
        <v>9714</v>
      </c>
      <c r="K24" s="6">
        <v>46960</v>
      </c>
      <c r="L24" s="5">
        <f>ROUND(K24*Cal!$B$3%,0)</f>
        <v>7638</v>
      </c>
      <c r="M24" s="5">
        <f>ROUND(K24*Cal!$C$3%,0)</f>
        <v>4422</v>
      </c>
      <c r="N24" s="5">
        <f t="shared" si="2"/>
        <v>3216</v>
      </c>
      <c r="O24" s="5">
        <f>N24*Cal!$F$3</f>
        <v>19296</v>
      </c>
    </row>
    <row r="25" spans="1:15" ht="15">
      <c r="A25" s="7">
        <v>11530</v>
      </c>
      <c r="B25" s="5">
        <f>ROUND(A25*Cal!$B$3%,0)</f>
        <v>1875</v>
      </c>
      <c r="C25" s="5">
        <f>ROUND(A25*Cal!$C$3%,0)</f>
        <v>1086</v>
      </c>
      <c r="D25" s="5">
        <f t="shared" si="0"/>
        <v>789</v>
      </c>
      <c r="E25" s="5">
        <f>D25*Cal!$F$3</f>
        <v>4734</v>
      </c>
      <c r="F25" s="6">
        <v>24300</v>
      </c>
      <c r="G25" s="5">
        <f>ROUND(F25*Cal!$B$3%,0)</f>
        <v>3952</v>
      </c>
      <c r="H25" s="5">
        <f>ROUND(F25*Cal!$C$3%,0)</f>
        <v>2288</v>
      </c>
      <c r="I25" s="5">
        <f t="shared" si="1"/>
        <v>1664</v>
      </c>
      <c r="J25" s="5">
        <f>I25*Cal!$F$3</f>
        <v>9984</v>
      </c>
      <c r="K25" s="6">
        <v>48160</v>
      </c>
      <c r="L25" s="5">
        <f>ROUND(K25*Cal!$B$3%,0)</f>
        <v>7833</v>
      </c>
      <c r="M25" s="5">
        <f>ROUND(K25*Cal!$C$3%,0)</f>
        <v>4535</v>
      </c>
      <c r="N25" s="5">
        <f t="shared" si="2"/>
        <v>3298</v>
      </c>
      <c r="O25" s="5">
        <f>N25*Cal!$F$3</f>
        <v>19788</v>
      </c>
    </row>
    <row r="26" spans="1:15" ht="15">
      <c r="A26" s="7">
        <v>11860</v>
      </c>
      <c r="B26" s="5">
        <f>ROUND(A26*Cal!$B$3%,0)</f>
        <v>1929</v>
      </c>
      <c r="C26" s="5">
        <f>ROUND(A26*Cal!$C$3%,0)</f>
        <v>1117</v>
      </c>
      <c r="D26" s="5">
        <f t="shared" si="0"/>
        <v>812</v>
      </c>
      <c r="E26" s="5">
        <f>D26*Cal!$F$3</f>
        <v>4872</v>
      </c>
      <c r="F26" s="6">
        <v>24950</v>
      </c>
      <c r="G26" s="5">
        <f>ROUND(F26*Cal!$B$3%,0)</f>
        <v>4058</v>
      </c>
      <c r="H26" s="5">
        <f>ROUND(F26*Cal!$C$3%,0)</f>
        <v>2349</v>
      </c>
      <c r="I26" s="5">
        <f t="shared" si="1"/>
        <v>1709</v>
      </c>
      <c r="J26" s="5">
        <f>I26*Cal!$F$3</f>
        <v>10254</v>
      </c>
      <c r="K26" s="6">
        <v>49360</v>
      </c>
      <c r="L26" s="5">
        <f>ROUND(K26*Cal!$B$3%,0)</f>
        <v>8028</v>
      </c>
      <c r="M26" s="5">
        <f>ROUND(K26*Cal!$C$3%,0)</f>
        <v>4648</v>
      </c>
      <c r="N26" s="5">
        <f t="shared" si="2"/>
        <v>3380</v>
      </c>
      <c r="O26" s="5">
        <f>N26*Cal!$F$3</f>
        <v>20280</v>
      </c>
    </row>
    <row r="27" spans="1:15" ht="15">
      <c r="A27" s="7">
        <v>12190</v>
      </c>
      <c r="B27" s="5">
        <f>ROUND(A27*Cal!$B$3%,0)</f>
        <v>1983</v>
      </c>
      <c r="C27" s="5">
        <f>ROUND(A27*Cal!$C$3%,0)</f>
        <v>1148</v>
      </c>
      <c r="D27" s="5">
        <f t="shared" si="0"/>
        <v>835</v>
      </c>
      <c r="E27" s="5">
        <f>D27*Cal!$F$3</f>
        <v>5010</v>
      </c>
      <c r="F27" s="6">
        <v>25600</v>
      </c>
      <c r="G27" s="5">
        <f>ROUND(F27*Cal!$B$3%,0)</f>
        <v>4164</v>
      </c>
      <c r="H27" s="5">
        <f>ROUND(F27*Cal!$C$3%,0)</f>
        <v>2410</v>
      </c>
      <c r="I27" s="5">
        <f t="shared" si="1"/>
        <v>1754</v>
      </c>
      <c r="J27" s="5">
        <f>I27*Cal!$F$3</f>
        <v>10524</v>
      </c>
      <c r="K27" s="6">
        <v>50560</v>
      </c>
      <c r="L27" s="5">
        <f>ROUND(K27*Cal!$B$3%,0)</f>
        <v>8223</v>
      </c>
      <c r="M27" s="5">
        <f>ROUND(K27*Cal!$C$3%,0)</f>
        <v>4761</v>
      </c>
      <c r="N27" s="5">
        <f t="shared" si="2"/>
        <v>3462</v>
      </c>
      <c r="O27" s="5">
        <f>N27*Cal!$F$3</f>
        <v>20772</v>
      </c>
    </row>
    <row r="28" spans="1:15" ht="15">
      <c r="A28" s="7">
        <v>12550</v>
      </c>
      <c r="B28" s="5">
        <f>ROUND(A28*Cal!$B$3%,0)</f>
        <v>2041</v>
      </c>
      <c r="C28" s="5">
        <f>ROUND(A28*Cal!$C$3%,0)</f>
        <v>1182</v>
      </c>
      <c r="D28" s="5">
        <f t="shared" si="0"/>
        <v>859</v>
      </c>
      <c r="E28" s="5">
        <f>D28*Cal!$F$3</f>
        <v>5154</v>
      </c>
      <c r="F28" s="6">
        <v>26300</v>
      </c>
      <c r="G28" s="5">
        <f>ROUND(F28*Cal!$B$3%,0)</f>
        <v>4277</v>
      </c>
      <c r="H28" s="5">
        <f>ROUND(F28*Cal!$C$3%,0)</f>
        <v>2476</v>
      </c>
      <c r="I28" s="5">
        <f t="shared" si="1"/>
        <v>1801</v>
      </c>
      <c r="J28" s="5">
        <f>I28*Cal!$F$3</f>
        <v>10806</v>
      </c>
      <c r="K28" s="6">
        <v>51760</v>
      </c>
      <c r="L28" s="5">
        <f>ROUND(K28*Cal!$B$3%,0)</f>
        <v>8418</v>
      </c>
      <c r="M28" s="5">
        <f>ROUND(K28*Cal!$C$3%,0)</f>
        <v>4874</v>
      </c>
      <c r="N28" s="5">
        <f t="shared" si="2"/>
        <v>3544</v>
      </c>
      <c r="O28" s="5">
        <f>N28*Cal!$F$3</f>
        <v>21264</v>
      </c>
    </row>
    <row r="29" spans="1:15" ht="15">
      <c r="A29" s="7">
        <v>12910</v>
      </c>
      <c r="B29" s="5">
        <f>ROUND(A29*Cal!$B$3%,0)</f>
        <v>2100</v>
      </c>
      <c r="C29" s="5">
        <f>ROUND(A29*Cal!$C$3%,0)</f>
        <v>1216</v>
      </c>
      <c r="D29" s="5">
        <f t="shared" si="0"/>
        <v>884</v>
      </c>
      <c r="E29" s="5">
        <f>D29*Cal!$F$3</f>
        <v>5304</v>
      </c>
      <c r="F29" s="6">
        <v>27000</v>
      </c>
      <c r="G29" s="5">
        <f>ROUND(F29*Cal!$B$3%,0)</f>
        <v>4391</v>
      </c>
      <c r="H29" s="5">
        <f>ROUND(F29*Cal!$C$3%,0)</f>
        <v>2542</v>
      </c>
      <c r="I29" s="5">
        <f t="shared" si="1"/>
        <v>1849</v>
      </c>
      <c r="J29" s="5">
        <f>I29*Cal!$F$3</f>
        <v>11094</v>
      </c>
      <c r="K29" s="6">
        <v>53060</v>
      </c>
      <c r="L29" s="5">
        <f>ROUND(K29*Cal!$B$3%,0)</f>
        <v>8630</v>
      </c>
      <c r="M29" s="5">
        <f>ROUND(K29*Cal!$C$3%,0)</f>
        <v>4996</v>
      </c>
      <c r="N29" s="5">
        <f t="shared" si="2"/>
        <v>3634</v>
      </c>
      <c r="O29" s="5">
        <f>N29*Cal!$F$3</f>
        <v>21804</v>
      </c>
    </row>
    <row r="30" spans="1:15" ht="15">
      <c r="A30" s="7">
        <v>13270</v>
      </c>
      <c r="B30" s="5">
        <f>ROUND(A30*Cal!$B$3%,0)</f>
        <v>2158</v>
      </c>
      <c r="C30" s="5">
        <f>ROUND(A30*Cal!$C$3%,0)</f>
        <v>1250</v>
      </c>
      <c r="D30" s="5">
        <f t="shared" si="0"/>
        <v>908</v>
      </c>
      <c r="E30" s="5">
        <f>D30*Cal!$F$3</f>
        <v>5448</v>
      </c>
      <c r="F30" s="6">
        <v>27700</v>
      </c>
      <c r="G30" s="5">
        <f>ROUND(F30*Cal!$B$3%,0)</f>
        <v>4505</v>
      </c>
      <c r="H30" s="5">
        <f>ROUND(F30*Cal!$C$3%,0)</f>
        <v>2608</v>
      </c>
      <c r="I30" s="5">
        <f t="shared" si="1"/>
        <v>1897</v>
      </c>
      <c r="J30" s="5">
        <f>I30*Cal!$F$3</f>
        <v>11382</v>
      </c>
      <c r="K30" s="6">
        <v>54360</v>
      </c>
      <c r="L30" s="5">
        <f>ROUND(K30*Cal!$B$3%,0)</f>
        <v>8841</v>
      </c>
      <c r="M30" s="5">
        <f>ROUND(K30*Cal!$C$3%,0)</f>
        <v>5119</v>
      </c>
      <c r="N30" s="5">
        <f t="shared" si="2"/>
        <v>3722</v>
      </c>
      <c r="O30" s="5">
        <f>N30*Cal!$F$3</f>
        <v>22332</v>
      </c>
    </row>
    <row r="31" spans="1:15" ht="15">
      <c r="A31" s="7">
        <v>13660</v>
      </c>
      <c r="B31" s="5">
        <f>ROUND(A31*Cal!$B$3%,0)</f>
        <v>2222</v>
      </c>
      <c r="C31" s="5">
        <f>ROUND(A31*Cal!$C$3%,0)</f>
        <v>1286</v>
      </c>
      <c r="D31" s="5">
        <f t="shared" si="0"/>
        <v>936</v>
      </c>
      <c r="E31" s="5">
        <f>D31*Cal!$F$3</f>
        <v>5616</v>
      </c>
      <c r="F31" s="6">
        <v>28450</v>
      </c>
      <c r="G31" s="5">
        <f>ROUND(F31*Cal!$B$3%,0)</f>
        <v>4627</v>
      </c>
      <c r="H31" s="5">
        <f>ROUND(F31*Cal!$C$3%,0)</f>
        <v>2679</v>
      </c>
      <c r="I31" s="5">
        <f t="shared" si="1"/>
        <v>1948</v>
      </c>
      <c r="J31" s="5">
        <f>I31*Cal!$F$3</f>
        <v>11688</v>
      </c>
      <c r="K31" s="6">
        <v>55660</v>
      </c>
      <c r="L31" s="5">
        <f>ROUND(K31*Cal!$B$3%,0)</f>
        <v>9053</v>
      </c>
      <c r="M31" s="5">
        <f>ROUND(K31*Cal!$C$3%,0)</f>
        <v>5241</v>
      </c>
      <c r="N31" s="5">
        <f t="shared" si="2"/>
        <v>3812</v>
      </c>
      <c r="O31" s="5">
        <f>N31*Cal!$F$3</f>
        <v>22872</v>
      </c>
    </row>
    <row r="32" spans="1:15" ht="15">
      <c r="A32" s="7">
        <v>14050</v>
      </c>
      <c r="B32" s="5">
        <f>ROUND(A32*Cal!$B$3%,0)</f>
        <v>2285</v>
      </c>
      <c r="C32" s="5">
        <f>ROUND(A32*Cal!$C$3%,0)</f>
        <v>1323</v>
      </c>
      <c r="D32" s="5">
        <f t="shared" si="0"/>
        <v>962</v>
      </c>
      <c r="E32" s="5">
        <f>D32*Cal!$F$3</f>
        <v>5772</v>
      </c>
      <c r="F32" s="6">
        <v>29200</v>
      </c>
      <c r="G32" s="5">
        <f>ROUND(F32*Cal!$B$3%,0)</f>
        <v>4749</v>
      </c>
      <c r="H32" s="5">
        <f>ROUND(F32*Cal!$C$3%,0)</f>
        <v>2749</v>
      </c>
      <c r="I32" s="5">
        <f t="shared" si="1"/>
        <v>2000</v>
      </c>
      <c r="J32" s="5">
        <f>I32*Cal!$F$3</f>
        <v>12000</v>
      </c>
      <c r="K32" s="60"/>
      <c r="L32" s="61"/>
      <c r="M32" s="61"/>
      <c r="N32" s="61"/>
      <c r="O32" s="62"/>
    </row>
    <row r="33" spans="1:15" ht="54" customHeight="1">
      <c r="A33" s="75" t="s">
        <v>48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7"/>
    </row>
    <row r="34" spans="1:15" ht="15.75" thickBot="1">
      <c r="A34" s="78"/>
      <c r="B34" s="79"/>
      <c r="C34" s="79"/>
      <c r="D34" s="79"/>
      <c r="E34" s="79"/>
      <c r="F34" s="79"/>
      <c r="G34" s="79"/>
      <c r="H34" s="79"/>
      <c r="I34" s="79"/>
      <c r="J34" s="80"/>
      <c r="K34" s="80"/>
      <c r="L34" s="80"/>
      <c r="M34" s="80"/>
      <c r="N34" s="80"/>
      <c r="O34" s="81"/>
    </row>
    <row r="35" spans="1:15" ht="15.75" thickTop="1">
      <c r="A35" s="82" t="s">
        <v>32</v>
      </c>
      <c r="B35" s="83"/>
      <c r="C35" s="83"/>
      <c r="D35" s="83"/>
      <c r="E35" s="84"/>
      <c r="F35" s="83" t="s">
        <v>33</v>
      </c>
      <c r="G35" s="83"/>
      <c r="H35" s="83"/>
      <c r="I35" s="83"/>
      <c r="J35" s="85"/>
      <c r="K35" s="86"/>
      <c r="L35" s="86"/>
      <c r="M35" s="86"/>
      <c r="N35" s="86"/>
      <c r="O35" s="86"/>
    </row>
    <row r="36" spans="1:15" ht="15">
      <c r="A36" s="15" t="s">
        <v>34</v>
      </c>
      <c r="B36" s="58" t="s">
        <v>35</v>
      </c>
      <c r="C36" s="58"/>
      <c r="D36" s="58" t="s">
        <v>36</v>
      </c>
      <c r="E36" s="59"/>
      <c r="F36" s="29" t="s">
        <v>37</v>
      </c>
      <c r="G36" s="58" t="s">
        <v>35</v>
      </c>
      <c r="H36" s="58"/>
      <c r="I36" s="30" t="s">
        <v>36</v>
      </c>
      <c r="J36" s="86"/>
      <c r="K36" s="86"/>
      <c r="L36" s="86"/>
      <c r="M36" s="86"/>
      <c r="N36" s="86"/>
      <c r="O36" s="86"/>
    </row>
    <row r="37" spans="1:15" ht="15">
      <c r="A37" s="15">
        <v>1</v>
      </c>
      <c r="B37" s="57" t="s">
        <v>38</v>
      </c>
      <c r="C37" s="57"/>
      <c r="D37" s="58">
        <v>250</v>
      </c>
      <c r="E37" s="59"/>
      <c r="F37" s="16">
        <v>1</v>
      </c>
      <c r="G37" s="58" t="s">
        <v>57</v>
      </c>
      <c r="H37" s="58"/>
      <c r="I37" s="14" t="s">
        <v>39</v>
      </c>
      <c r="J37" s="86"/>
      <c r="K37" s="86"/>
      <c r="L37" s="86"/>
      <c r="M37" s="86"/>
      <c r="N37" s="86"/>
      <c r="O37" s="86"/>
    </row>
    <row r="38" spans="1:15" ht="15">
      <c r="A38" s="15">
        <v>2</v>
      </c>
      <c r="B38" s="57" t="s">
        <v>40</v>
      </c>
      <c r="C38" s="57"/>
      <c r="D38" s="58">
        <v>350</v>
      </c>
      <c r="E38" s="59"/>
      <c r="F38" s="16">
        <v>2</v>
      </c>
      <c r="G38" s="17" t="s">
        <v>44</v>
      </c>
      <c r="H38" s="18"/>
      <c r="I38" s="14">
        <v>150</v>
      </c>
      <c r="J38" s="86"/>
      <c r="K38" s="86"/>
      <c r="L38" s="86"/>
      <c r="M38" s="86"/>
      <c r="N38" s="86"/>
      <c r="O38" s="86"/>
    </row>
    <row r="39" spans="1:15" ht="15">
      <c r="A39" s="15">
        <v>3</v>
      </c>
      <c r="B39" s="57" t="s">
        <v>41</v>
      </c>
      <c r="C39" s="57"/>
      <c r="D39" s="58">
        <v>450</v>
      </c>
      <c r="E39" s="59"/>
      <c r="F39" s="53">
        <v>3</v>
      </c>
      <c r="G39" s="49" t="s">
        <v>46</v>
      </c>
      <c r="H39" s="50"/>
      <c r="I39" s="51">
        <v>200</v>
      </c>
      <c r="J39" s="86"/>
      <c r="K39" s="86"/>
      <c r="L39" s="86"/>
      <c r="M39" s="86"/>
      <c r="N39" s="86"/>
      <c r="O39" s="86"/>
    </row>
    <row r="40" spans="1:15" ht="15">
      <c r="A40" s="15">
        <v>4</v>
      </c>
      <c r="B40" s="57" t="s">
        <v>42</v>
      </c>
      <c r="C40" s="57"/>
      <c r="D40" s="58">
        <v>600</v>
      </c>
      <c r="E40" s="59"/>
      <c r="F40" s="63" t="s">
        <v>58</v>
      </c>
      <c r="G40" s="64"/>
      <c r="H40" s="64"/>
      <c r="I40" s="65"/>
      <c r="J40" s="87"/>
      <c r="K40" s="86"/>
      <c r="L40" s="86"/>
      <c r="M40" s="86"/>
      <c r="N40" s="86"/>
      <c r="O40" s="86"/>
    </row>
    <row r="41" spans="1:15" ht="15">
      <c r="A41" s="15">
        <v>5</v>
      </c>
      <c r="B41" s="19" t="s">
        <v>43</v>
      </c>
      <c r="C41" s="20"/>
      <c r="D41" s="58">
        <v>750</v>
      </c>
      <c r="E41" s="59"/>
      <c r="F41" s="66"/>
      <c r="G41" s="67"/>
      <c r="H41" s="67"/>
      <c r="I41" s="68"/>
      <c r="J41" s="87"/>
      <c r="K41" s="86"/>
      <c r="L41" s="86"/>
      <c r="M41" s="86"/>
      <c r="N41" s="86"/>
      <c r="O41" s="86"/>
    </row>
    <row r="42" spans="1:15" ht="15.75" thickBot="1">
      <c r="A42" s="21">
        <v>6</v>
      </c>
      <c r="B42" s="22" t="s">
        <v>45</v>
      </c>
      <c r="C42" s="23"/>
      <c r="D42" s="55">
        <v>1000</v>
      </c>
      <c r="E42" s="56"/>
      <c r="F42" s="69"/>
      <c r="G42" s="70"/>
      <c r="H42" s="70"/>
      <c r="I42" s="71"/>
      <c r="J42" s="87"/>
      <c r="K42" s="86"/>
      <c r="L42" s="86"/>
      <c r="M42" s="86"/>
      <c r="N42" s="86"/>
      <c r="O42" s="86"/>
    </row>
    <row r="43" ht="15.75" thickTop="1"/>
    <row r="91" spans="1:2" ht="15">
      <c r="A91" s="1">
        <v>3</v>
      </c>
      <c r="B91" s="1">
        <f>IF(ISERROR(VLOOKUP(A91,A92:B171,2,0)),"",VLOOKUP(A91,A92:B171,2,0))</f>
        <v>7100</v>
      </c>
    </row>
    <row r="92" spans="1:2" ht="15">
      <c r="A92" s="1">
        <v>1</v>
      </c>
      <c r="B92" s="24">
        <v>6700</v>
      </c>
    </row>
    <row r="93" spans="1:2" ht="15">
      <c r="A93" s="1">
        <v>2</v>
      </c>
      <c r="B93" s="25">
        <v>6900</v>
      </c>
    </row>
    <row r="94" spans="1:2" ht="15">
      <c r="A94" s="1">
        <v>3</v>
      </c>
      <c r="B94" s="25">
        <v>7100</v>
      </c>
    </row>
    <row r="95" spans="1:2" ht="15">
      <c r="A95" s="1">
        <v>5</v>
      </c>
      <c r="B95" s="25">
        <v>7300</v>
      </c>
    </row>
    <row r="96" spans="1:2" ht="15">
      <c r="A96" s="1">
        <v>6</v>
      </c>
      <c r="B96" s="25">
        <v>7520</v>
      </c>
    </row>
    <row r="97" spans="1:2" ht="15">
      <c r="A97" s="1">
        <v>7</v>
      </c>
      <c r="B97" s="25">
        <v>7740</v>
      </c>
    </row>
    <row r="98" spans="1:2" ht="15">
      <c r="A98" s="1">
        <v>8</v>
      </c>
      <c r="B98" s="25">
        <v>7960</v>
      </c>
    </row>
    <row r="99" spans="1:2" ht="15">
      <c r="A99" s="1">
        <v>9</v>
      </c>
      <c r="B99" s="25">
        <v>8200</v>
      </c>
    </row>
    <row r="100" spans="1:2" ht="15">
      <c r="A100" s="1">
        <v>10</v>
      </c>
      <c r="B100" s="25">
        <v>8440</v>
      </c>
    </row>
    <row r="101" spans="1:2" ht="15">
      <c r="A101" s="1">
        <v>11</v>
      </c>
      <c r="B101" s="25">
        <v>8680</v>
      </c>
    </row>
    <row r="102" spans="1:2" ht="15">
      <c r="A102" s="1">
        <v>12</v>
      </c>
      <c r="B102" s="25">
        <v>8940</v>
      </c>
    </row>
    <row r="103" spans="1:2" ht="15">
      <c r="A103" s="1">
        <v>13</v>
      </c>
      <c r="B103" s="25">
        <v>9200</v>
      </c>
    </row>
    <row r="104" spans="1:2" ht="15">
      <c r="A104" s="1">
        <v>14</v>
      </c>
      <c r="B104" s="25">
        <v>9460</v>
      </c>
    </row>
    <row r="105" spans="1:2" ht="15">
      <c r="A105" s="1">
        <v>15</v>
      </c>
      <c r="B105" s="25">
        <v>9740</v>
      </c>
    </row>
    <row r="106" spans="1:2" ht="15">
      <c r="A106" s="1">
        <v>16</v>
      </c>
      <c r="B106" s="25">
        <v>10020</v>
      </c>
    </row>
    <row r="107" spans="1:2" ht="15">
      <c r="A107" s="1">
        <v>17</v>
      </c>
      <c r="B107" s="25">
        <v>10300</v>
      </c>
    </row>
    <row r="108" spans="1:2" ht="15">
      <c r="A108" s="1">
        <v>18</v>
      </c>
      <c r="B108" s="25">
        <v>10600</v>
      </c>
    </row>
    <row r="109" spans="1:2" ht="15">
      <c r="A109" s="1">
        <v>19</v>
      </c>
      <c r="B109" s="25">
        <v>10900</v>
      </c>
    </row>
    <row r="110" spans="1:2" ht="15">
      <c r="A110" s="1">
        <v>20</v>
      </c>
      <c r="B110" s="25">
        <v>11200</v>
      </c>
    </row>
    <row r="111" spans="1:2" ht="15">
      <c r="A111" s="1">
        <v>21</v>
      </c>
      <c r="B111" s="25">
        <v>11530</v>
      </c>
    </row>
    <row r="112" spans="1:2" ht="15">
      <c r="A112" s="1">
        <v>22</v>
      </c>
      <c r="B112" s="25">
        <v>11860</v>
      </c>
    </row>
    <row r="113" spans="1:2" ht="15">
      <c r="A113" s="1">
        <v>23</v>
      </c>
      <c r="B113" s="25">
        <v>12190</v>
      </c>
    </row>
    <row r="114" spans="1:2" ht="15">
      <c r="A114" s="1">
        <v>24</v>
      </c>
      <c r="B114" s="25">
        <v>12550</v>
      </c>
    </row>
    <row r="115" spans="1:2" ht="15">
      <c r="A115" s="1">
        <v>25</v>
      </c>
      <c r="B115" s="25">
        <v>12910</v>
      </c>
    </row>
    <row r="116" spans="1:2" ht="15">
      <c r="A116" s="1">
        <v>26</v>
      </c>
      <c r="B116" s="25">
        <v>13270</v>
      </c>
    </row>
    <row r="117" spans="1:2" ht="15">
      <c r="A117" s="1">
        <v>27</v>
      </c>
      <c r="B117" s="25">
        <v>13660</v>
      </c>
    </row>
    <row r="118" spans="1:2" ht="15.75" thickBot="1">
      <c r="A118" s="1">
        <v>28</v>
      </c>
      <c r="B118" s="26">
        <v>14050</v>
      </c>
    </row>
    <row r="119" spans="1:2" ht="15.75" thickTop="1">
      <c r="A119" s="1">
        <v>29</v>
      </c>
      <c r="B119" s="27">
        <v>14440</v>
      </c>
    </row>
    <row r="120" spans="1:2" ht="15">
      <c r="A120" s="1">
        <v>30</v>
      </c>
      <c r="B120" s="27">
        <v>14860</v>
      </c>
    </row>
    <row r="121" spans="1:2" ht="15">
      <c r="A121" s="1">
        <v>31</v>
      </c>
      <c r="B121" s="27">
        <v>15280</v>
      </c>
    </row>
    <row r="122" spans="1:2" ht="15">
      <c r="A122" s="1">
        <v>32</v>
      </c>
      <c r="B122" s="27">
        <v>15700</v>
      </c>
    </row>
    <row r="123" spans="1:2" ht="15">
      <c r="A123" s="1">
        <v>33</v>
      </c>
      <c r="B123" s="27">
        <v>16150</v>
      </c>
    </row>
    <row r="124" spans="1:2" ht="15">
      <c r="A124" s="1">
        <v>34</v>
      </c>
      <c r="B124" s="27">
        <v>16600</v>
      </c>
    </row>
    <row r="125" spans="1:2" ht="15">
      <c r="A125" s="1">
        <v>35</v>
      </c>
      <c r="B125" s="27">
        <v>17050</v>
      </c>
    </row>
    <row r="126" spans="1:2" ht="15">
      <c r="A126" s="1">
        <v>35</v>
      </c>
      <c r="B126" s="27">
        <v>17540</v>
      </c>
    </row>
    <row r="127" spans="1:2" ht="15">
      <c r="A127" s="1">
        <v>35</v>
      </c>
      <c r="B127" s="27">
        <v>18030</v>
      </c>
    </row>
    <row r="128" spans="1:2" ht="15">
      <c r="A128" s="1">
        <v>35</v>
      </c>
      <c r="B128" s="27">
        <v>18520</v>
      </c>
    </row>
    <row r="129" spans="1:2" ht="15">
      <c r="A129" s="1">
        <v>35</v>
      </c>
      <c r="B129" s="27">
        <v>19050</v>
      </c>
    </row>
    <row r="130" spans="1:2" ht="15">
      <c r="A130" s="1">
        <v>35</v>
      </c>
      <c r="B130" s="27">
        <v>19580</v>
      </c>
    </row>
    <row r="131" spans="1:2" ht="15">
      <c r="A131" s="1">
        <v>35</v>
      </c>
      <c r="B131" s="27">
        <v>20110</v>
      </c>
    </row>
    <row r="132" spans="1:2" ht="15">
      <c r="A132" s="1">
        <v>35</v>
      </c>
      <c r="B132" s="27">
        <v>20680</v>
      </c>
    </row>
    <row r="133" spans="1:2" ht="15">
      <c r="A133" s="1">
        <v>36</v>
      </c>
      <c r="B133" s="27">
        <v>21250</v>
      </c>
    </row>
    <row r="134" spans="1:2" ht="15">
      <c r="A134" s="1">
        <v>37</v>
      </c>
      <c r="B134" s="27">
        <v>21820</v>
      </c>
    </row>
    <row r="135" spans="1:2" ht="15">
      <c r="A135" s="1">
        <v>38</v>
      </c>
      <c r="B135" s="27">
        <v>22430</v>
      </c>
    </row>
    <row r="136" spans="1:2" ht="15">
      <c r="A136" s="1">
        <v>39</v>
      </c>
      <c r="B136" s="27">
        <v>23040</v>
      </c>
    </row>
    <row r="137" spans="1:2" ht="15">
      <c r="A137" s="1">
        <v>40</v>
      </c>
      <c r="B137" s="27">
        <v>23650</v>
      </c>
    </row>
    <row r="138" spans="1:2" ht="15">
      <c r="A138" s="1">
        <v>41</v>
      </c>
      <c r="B138" s="27">
        <v>24300</v>
      </c>
    </row>
    <row r="139" spans="1:2" ht="15">
      <c r="A139" s="1">
        <v>42</v>
      </c>
      <c r="B139" s="27">
        <v>24950</v>
      </c>
    </row>
    <row r="140" spans="1:2" ht="15">
      <c r="A140" s="1">
        <v>43</v>
      </c>
      <c r="B140" s="27">
        <v>25600</v>
      </c>
    </row>
    <row r="141" spans="1:2" ht="15">
      <c r="A141" s="1">
        <v>44</v>
      </c>
      <c r="B141" s="27">
        <v>26300</v>
      </c>
    </row>
    <row r="142" spans="1:2" ht="15">
      <c r="A142" s="1">
        <v>45</v>
      </c>
      <c r="B142" s="27">
        <v>27000</v>
      </c>
    </row>
    <row r="143" spans="1:2" ht="15">
      <c r="A143" s="1">
        <v>46</v>
      </c>
      <c r="B143" s="27">
        <v>27700</v>
      </c>
    </row>
    <row r="144" spans="1:2" ht="15">
      <c r="A144" s="1">
        <v>47</v>
      </c>
      <c r="B144" s="27">
        <v>28450</v>
      </c>
    </row>
    <row r="145" spans="1:2" ht="15.75" thickBot="1">
      <c r="A145" s="1">
        <v>48</v>
      </c>
      <c r="B145" s="28">
        <v>29200</v>
      </c>
    </row>
    <row r="146" spans="1:2" ht="15.75" thickTop="1">
      <c r="A146" s="1">
        <v>49</v>
      </c>
      <c r="B146" s="27">
        <v>29950</v>
      </c>
    </row>
    <row r="147" spans="1:2" ht="15">
      <c r="A147" s="1">
        <v>50</v>
      </c>
      <c r="B147" s="27">
        <v>30750</v>
      </c>
    </row>
    <row r="148" spans="1:2" ht="15">
      <c r="A148" s="1">
        <v>51</v>
      </c>
      <c r="B148" s="27">
        <v>31550</v>
      </c>
    </row>
    <row r="149" spans="1:2" ht="15">
      <c r="A149" s="1">
        <v>52</v>
      </c>
      <c r="B149" s="27">
        <v>32350</v>
      </c>
    </row>
    <row r="150" spans="1:2" ht="15">
      <c r="A150" s="1">
        <v>53</v>
      </c>
      <c r="B150" s="27">
        <v>33200</v>
      </c>
    </row>
    <row r="151" spans="1:2" ht="15">
      <c r="A151" s="1">
        <v>54</v>
      </c>
      <c r="B151" s="27">
        <v>34050</v>
      </c>
    </row>
    <row r="152" spans="1:2" ht="15">
      <c r="A152" s="1">
        <v>55</v>
      </c>
      <c r="B152" s="27">
        <v>34900</v>
      </c>
    </row>
    <row r="153" spans="1:2" ht="15">
      <c r="A153" s="1">
        <v>56</v>
      </c>
      <c r="B153" s="27">
        <v>35800</v>
      </c>
    </row>
    <row r="154" spans="1:2" ht="15">
      <c r="A154" s="1">
        <v>57</v>
      </c>
      <c r="B154" s="27">
        <v>36700</v>
      </c>
    </row>
    <row r="155" spans="1:2" ht="15">
      <c r="A155" s="1">
        <v>58</v>
      </c>
      <c r="B155" s="27">
        <v>37600</v>
      </c>
    </row>
    <row r="156" spans="1:2" ht="15">
      <c r="A156" s="1">
        <v>59</v>
      </c>
      <c r="B156" s="27">
        <v>38570</v>
      </c>
    </row>
    <row r="157" spans="1:2" ht="15">
      <c r="A157" s="1">
        <v>60</v>
      </c>
      <c r="B157" s="27">
        <v>39540</v>
      </c>
    </row>
    <row r="158" spans="1:2" ht="15">
      <c r="A158" s="1">
        <v>61</v>
      </c>
      <c r="B158" s="27">
        <v>40510</v>
      </c>
    </row>
    <row r="159" spans="1:2" ht="15">
      <c r="A159" s="1">
        <v>62</v>
      </c>
      <c r="B159" s="27">
        <v>41550</v>
      </c>
    </row>
    <row r="160" spans="1:2" ht="15">
      <c r="A160" s="1">
        <v>63</v>
      </c>
      <c r="B160" s="27">
        <v>42590</v>
      </c>
    </row>
    <row r="161" spans="1:2" ht="15">
      <c r="A161" s="1">
        <v>64</v>
      </c>
      <c r="B161" s="27">
        <v>43630</v>
      </c>
    </row>
    <row r="162" spans="1:2" ht="15">
      <c r="A162" s="1">
        <v>65</v>
      </c>
      <c r="B162" s="27">
        <v>44740</v>
      </c>
    </row>
    <row r="163" spans="1:2" ht="15">
      <c r="A163" s="1">
        <v>66</v>
      </c>
      <c r="B163" s="27">
        <v>45850</v>
      </c>
    </row>
    <row r="164" spans="1:2" ht="15">
      <c r="A164" s="1">
        <v>67</v>
      </c>
      <c r="B164" s="27">
        <v>46960</v>
      </c>
    </row>
    <row r="165" spans="1:2" ht="15">
      <c r="A165" s="1">
        <v>68</v>
      </c>
      <c r="B165" s="27">
        <v>48160</v>
      </c>
    </row>
    <row r="166" spans="1:2" ht="15">
      <c r="A166" s="1">
        <v>69</v>
      </c>
      <c r="B166" s="27">
        <v>49360</v>
      </c>
    </row>
    <row r="167" spans="1:2" ht="15">
      <c r="A167" s="1">
        <v>70</v>
      </c>
      <c r="B167" s="27">
        <v>50560</v>
      </c>
    </row>
    <row r="168" spans="1:2" ht="15">
      <c r="A168" s="1">
        <v>71</v>
      </c>
      <c r="B168" s="27">
        <v>51760</v>
      </c>
    </row>
    <row r="169" spans="1:2" ht="15">
      <c r="A169" s="1">
        <v>72</v>
      </c>
      <c r="B169" s="27">
        <v>53060</v>
      </c>
    </row>
    <row r="170" spans="1:2" ht="15">
      <c r="A170" s="1">
        <v>73</v>
      </c>
      <c r="B170" s="27">
        <v>54360</v>
      </c>
    </row>
    <row r="171" spans="1:2" ht="15">
      <c r="A171" s="1">
        <v>74</v>
      </c>
      <c r="B171" s="27">
        <v>55660</v>
      </c>
    </row>
  </sheetData>
  <sheetProtection password="D590" sheet="1" objects="1" scenarios="1" selectLockedCells="1" selectUnlockedCells="1"/>
  <protectedRanges>
    <protectedRange sqref="F40" name="Range1"/>
  </protectedRanges>
  <mergeCells count="26">
    <mergeCell ref="B38:C38"/>
    <mergeCell ref="A2:G2"/>
    <mergeCell ref="J2:O2"/>
    <mergeCell ref="A3:O3"/>
    <mergeCell ref="A4:O4"/>
    <mergeCell ref="D41:E41"/>
    <mergeCell ref="A1:O1"/>
    <mergeCell ref="A33:O33"/>
    <mergeCell ref="A34:O34"/>
    <mergeCell ref="A35:E35"/>
    <mergeCell ref="F35:I35"/>
    <mergeCell ref="J35:O42"/>
    <mergeCell ref="B36:C36"/>
    <mergeCell ref="D36:E36"/>
    <mergeCell ref="G36:H36"/>
    <mergeCell ref="G37:H37"/>
    <mergeCell ref="D42:E42"/>
    <mergeCell ref="B37:C37"/>
    <mergeCell ref="D37:E37"/>
    <mergeCell ref="K32:O32"/>
    <mergeCell ref="D38:E38"/>
    <mergeCell ref="B39:C39"/>
    <mergeCell ref="D39:E39"/>
    <mergeCell ref="B40:C40"/>
    <mergeCell ref="D40:E40"/>
    <mergeCell ref="F40:I42"/>
  </mergeCells>
  <printOptions horizontalCentered="1"/>
  <pageMargins left="0.21" right="0.16" top="0.75" bottom="0.75" header="0.3" footer="0.3"/>
  <pageSetup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.28125" style="0" bestFit="1" customWidth="1"/>
    <col min="2" max="3" width="10.7109375" style="0" bestFit="1" customWidth="1"/>
    <col min="4" max="4" width="45.00390625" style="0" bestFit="1" customWidth="1"/>
    <col min="5" max="5" width="0.5625" style="0" hidden="1" customWidth="1"/>
    <col min="6" max="6" width="5.00390625" style="0" customWidth="1"/>
    <col min="7" max="7" width="13.28125" style="0" bestFit="1" customWidth="1"/>
    <col min="8" max="9" width="13.00390625" style="0" bestFit="1" customWidth="1"/>
    <col min="10" max="10" width="10.8515625" style="0" bestFit="1" customWidth="1"/>
  </cols>
  <sheetData>
    <row r="2" spans="1:22" ht="15">
      <c r="A2" s="8"/>
      <c r="B2" s="8"/>
      <c r="C2" s="8"/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/>
      <c r="K2" s="8"/>
      <c r="L2" s="8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8" customFormat="1" ht="18">
      <c r="A3" s="45">
        <v>1</v>
      </c>
      <c r="B3" s="45">
        <f>VLOOKUP(A3,A4:J14,2,0)</f>
        <v>16.264</v>
      </c>
      <c r="C3" s="45">
        <f>VLOOKUP(A3,A4:J14,3,0)</f>
        <v>9.416</v>
      </c>
      <c r="D3" s="45" t="str">
        <f>VLOOKUP(A3,A4:J14,4,0)</f>
        <v>G.O. Ms. No.248, Dated 07-07-2010</v>
      </c>
      <c r="E3" s="46"/>
      <c r="F3" s="45">
        <f>VLOOKUP(A3,A4:J14,6,0)</f>
        <v>6</v>
      </c>
      <c r="G3" s="45" t="str">
        <f>VLOOKUP(A3,A4:J14,7,0)</f>
        <v>01-01-2010</v>
      </c>
      <c r="H3" s="45" t="str">
        <f>VLOOKUP(A3,$A$4:$J$14,8,0)</f>
        <v>30-06-2010</v>
      </c>
      <c r="I3" s="45" t="str">
        <f>VLOOKUP(A3,$A$4:$J$14,9,0)</f>
        <v>01-07-2010</v>
      </c>
      <c r="J3" s="45" t="str">
        <f>VLOOKUP(A3,$A$4:$J$14,10,0)</f>
        <v>From 01-01-2010 to 30-06-2010 credited to GPF Account and from 1-7-2010 paid in cash as per  G.O. Ms. No.248, Dated 07-07-2010</v>
      </c>
      <c r="K3" s="45"/>
      <c r="L3" s="45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s="36" customFormat="1" ht="15">
      <c r="A4" s="32">
        <v>1</v>
      </c>
      <c r="B4" s="10">
        <v>16.264</v>
      </c>
      <c r="C4" s="10">
        <v>9.416</v>
      </c>
      <c r="D4" s="33" t="s">
        <v>52</v>
      </c>
      <c r="E4" s="39"/>
      <c r="F4" s="13">
        <v>6</v>
      </c>
      <c r="G4" s="31" t="s">
        <v>9</v>
      </c>
      <c r="H4" s="31" t="s">
        <v>10</v>
      </c>
      <c r="I4" s="39" t="s">
        <v>11</v>
      </c>
      <c r="J4" s="37" t="str">
        <f>CONCATENATE("From ",G4," to ",H4," credited to GPF Account and from ",DAY(I4),"-",MONTH(I4),"-",YEAR(I4)," paid in cash as per  ",D4,"")</f>
        <v>From 01-01-2010 to 30-06-2010 credited to GPF Account and from 1-7-2010 paid in cash as per  G.O. Ms. No.248, Dated 07-07-2010</v>
      </c>
      <c r="K4" s="34"/>
      <c r="L4" s="34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s="36" customFormat="1" ht="15">
      <c r="A5" s="32">
        <v>2</v>
      </c>
      <c r="B5" s="10">
        <v>24.824</v>
      </c>
      <c r="C5" s="38">
        <v>16.264</v>
      </c>
      <c r="D5" s="33" t="s">
        <v>53</v>
      </c>
      <c r="E5" s="39"/>
      <c r="F5" s="13">
        <v>5</v>
      </c>
      <c r="G5" s="31" t="s">
        <v>11</v>
      </c>
      <c r="H5" s="31" t="s">
        <v>12</v>
      </c>
      <c r="I5" s="39" t="s">
        <v>13</v>
      </c>
      <c r="J5" s="37" t="str">
        <f>CONCATENATE("From ",G5," to ",H5," credited to GPF Account and from ",DAY(I5),"-",MONTH(I5),"-",YEAR(I5)," paid in cash as per  ",D5,"")</f>
        <v>From 01-07-2010 to 30-11-2010 credited to GPF Account and from 1-12-2010 paid in cash as per  G.O.Ms.No.356, Dated 06-12-2010</v>
      </c>
      <c r="K5" s="34"/>
      <c r="L5" s="34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s="36" customFormat="1" ht="15">
      <c r="A6" s="32">
        <v>3</v>
      </c>
      <c r="B6" s="10">
        <v>29.96</v>
      </c>
      <c r="C6" s="38">
        <v>24.824</v>
      </c>
      <c r="D6" s="33" t="s">
        <v>49</v>
      </c>
      <c r="E6" s="39"/>
      <c r="F6" s="13">
        <v>5</v>
      </c>
      <c r="G6" s="11" t="s">
        <v>14</v>
      </c>
      <c r="H6" s="31" t="s">
        <v>15</v>
      </c>
      <c r="I6" s="40" t="s">
        <v>16</v>
      </c>
      <c r="J6" s="37" t="str">
        <f>CONCATENATE("From ",G6," to ",H6," credited to GPF Account and from ",DAY(I6),"-",MONTH(I6),"-",YEAR(I6)," paid in cash as per  ",D6,"")</f>
        <v>From 01-01-2011 to 31-05-2011 credited to GPF Account and from 1-6-2011 paid in cash as per  G.O.Ms.No.104, Dated 30-05-2011</v>
      </c>
      <c r="K6" s="34"/>
      <c r="L6" s="34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s="36" customFormat="1" ht="15">
      <c r="A7" s="32">
        <v>4</v>
      </c>
      <c r="B7" s="10">
        <v>35.952</v>
      </c>
      <c r="C7" s="38">
        <v>29.96</v>
      </c>
      <c r="D7" s="33" t="s">
        <v>54</v>
      </c>
      <c r="E7" s="39"/>
      <c r="F7" s="13">
        <v>4</v>
      </c>
      <c r="G7" s="31" t="s">
        <v>17</v>
      </c>
      <c r="H7" s="31" t="s">
        <v>18</v>
      </c>
      <c r="I7" s="39" t="s">
        <v>19</v>
      </c>
      <c r="J7" s="37" t="str">
        <f aca="true" t="shared" si="0" ref="J7:J12">CONCATENATE("From ",G7," to ",H7," credited to GPF Account and from ",DAY(I7),"-",MONTH(I7),"-",YEAR(I7)," paid in cash as per  ",D7,"")</f>
        <v>From 01-07-2011 to 31-10-2011 credited to GPF Account and from 1-11-2011 paid in cash as per  G.O.Ms.No.25, Dated 02-02-2012</v>
      </c>
      <c r="K7" s="34"/>
      <c r="L7" s="34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2" s="36" customFormat="1" ht="15">
      <c r="A8" s="32">
        <v>5</v>
      </c>
      <c r="B8" s="10">
        <v>41.944</v>
      </c>
      <c r="C8" s="38">
        <v>35.952</v>
      </c>
      <c r="D8" s="33" t="s">
        <v>55</v>
      </c>
      <c r="E8" s="39"/>
      <c r="F8" s="13">
        <v>4</v>
      </c>
      <c r="G8" s="31" t="s">
        <v>20</v>
      </c>
      <c r="H8" s="31" t="s">
        <v>21</v>
      </c>
      <c r="I8" s="39" t="s">
        <v>22</v>
      </c>
      <c r="J8" s="37" t="str">
        <f t="shared" si="0"/>
        <v>From 01-01-2012 to 30-04-2012 credited to GPF Account and from 1-5-2012 paid in cash as per  G.O.Ms.No.178, Dated 04-07-2012</v>
      </c>
      <c r="K8" s="34"/>
      <c r="L8" s="34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s="36" customFormat="1" ht="15">
      <c r="A9" s="32">
        <v>6</v>
      </c>
      <c r="B9" s="10">
        <v>47.936</v>
      </c>
      <c r="C9" s="38">
        <v>41.944</v>
      </c>
      <c r="D9" s="33" t="s">
        <v>50</v>
      </c>
      <c r="E9" s="39"/>
      <c r="F9" s="13">
        <v>4</v>
      </c>
      <c r="G9" s="31" t="s">
        <v>23</v>
      </c>
      <c r="H9" s="31" t="s">
        <v>24</v>
      </c>
      <c r="I9" s="39" t="s">
        <v>25</v>
      </c>
      <c r="J9" s="37" t="str">
        <f t="shared" si="0"/>
        <v>From 01-07-2012 to 31-10-2012 credited to GPF Account and from 1-11-2012 paid in cash as per  G.O.Ms.No. 297, Dated 14-11-2012</v>
      </c>
      <c r="K9" s="34"/>
      <c r="L9" s="34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s="36" customFormat="1" ht="15">
      <c r="A10" s="32">
        <v>7</v>
      </c>
      <c r="B10" s="10">
        <v>54.784</v>
      </c>
      <c r="C10" s="38">
        <v>47.936</v>
      </c>
      <c r="D10" s="33" t="s">
        <v>56</v>
      </c>
      <c r="E10" s="39"/>
      <c r="F10" s="13">
        <v>4</v>
      </c>
      <c r="G10" s="31" t="s">
        <v>26</v>
      </c>
      <c r="H10" s="31" t="s">
        <v>27</v>
      </c>
      <c r="I10" s="39" t="s">
        <v>28</v>
      </c>
      <c r="J10" s="37" t="str">
        <f t="shared" si="0"/>
        <v>From 01-01-2013 to 30-04-2013 credited to GPF Account and from 1-5-2013 paid in cash as per  G.O.Ms.No.136, Dated 11-06-2013</v>
      </c>
      <c r="K10" s="34"/>
      <c r="L10" s="34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s="36" customFormat="1" ht="15">
      <c r="A11" s="32">
        <v>8</v>
      </c>
      <c r="B11" s="10">
        <v>63.344</v>
      </c>
      <c r="C11" s="38">
        <v>54.784</v>
      </c>
      <c r="D11" s="33" t="s">
        <v>51</v>
      </c>
      <c r="E11" s="39"/>
      <c r="F11" s="13">
        <v>3</v>
      </c>
      <c r="G11" s="31" t="s">
        <v>29</v>
      </c>
      <c r="H11" s="31" t="s">
        <v>30</v>
      </c>
      <c r="I11" s="39" t="s">
        <v>31</v>
      </c>
      <c r="J11" s="37" t="str">
        <f t="shared" si="0"/>
        <v>From 01-07-2013 to 30-09-2013 credited to GPF Account and from 1-10-2013 paid in cash as per  G.O.Ms.No. 297, Dated 26-10-2013</v>
      </c>
      <c r="K11" s="34"/>
      <c r="L11" s="34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s="36" customFormat="1" ht="15">
      <c r="A12" s="32">
        <v>9</v>
      </c>
      <c r="B12" s="10">
        <v>71.904</v>
      </c>
      <c r="C12" s="38">
        <v>63.344</v>
      </c>
      <c r="D12" s="33" t="s">
        <v>59</v>
      </c>
      <c r="E12" s="39"/>
      <c r="F12" s="13">
        <v>4</v>
      </c>
      <c r="G12" s="11" t="s">
        <v>60</v>
      </c>
      <c r="H12" s="11" t="s">
        <v>61</v>
      </c>
      <c r="I12" s="40" t="s">
        <v>62</v>
      </c>
      <c r="J12" s="37" t="str">
        <f t="shared" si="0"/>
        <v>From 01-01-2014 to 30-04-2014 credited to GPF Account and from 1-5-2014 paid in cash as per  G.O.Ms.No. 102, Dated 14-05-2014</v>
      </c>
      <c r="K12" s="34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s="36" customFormat="1" ht="15">
      <c r="A13" s="32">
        <v>10</v>
      </c>
      <c r="B13" s="10">
        <f>B12+5.992</f>
        <v>77.896</v>
      </c>
      <c r="C13" s="38">
        <f>B12</f>
        <v>71.904</v>
      </c>
      <c r="D13" s="54" t="s">
        <v>66</v>
      </c>
      <c r="E13" s="39"/>
      <c r="F13" s="13">
        <v>4</v>
      </c>
      <c r="G13" s="11" t="s">
        <v>63</v>
      </c>
      <c r="H13" s="11" t="s">
        <v>64</v>
      </c>
      <c r="I13" s="40" t="s">
        <v>65</v>
      </c>
      <c r="J13" s="37" t="str">
        <f>CONCATENATE("From ",G13," to ",H13," credited to GPF Account and from ",DAY(I13),"-",MONTH(I13),"-",YEAR(I13)," paid in cash as per  ",D13,"")</f>
        <v>From 01-07-2014 to 30-09-2014 credited to GPF Account and from 1-10-2014 paid in cash as per  G.O.Ms.No.198, Dated 09-10-2014</v>
      </c>
      <c r="K13" s="34"/>
      <c r="L13" s="34"/>
      <c r="M13" s="35"/>
      <c r="N13" s="35"/>
      <c r="O13" s="35"/>
      <c r="P13" s="35"/>
      <c r="Q13" s="35"/>
      <c r="R13" s="35"/>
      <c r="S13" s="35"/>
      <c r="T13" s="35"/>
      <c r="U13" s="35"/>
      <c r="V13" s="35"/>
    </row>
  </sheetData>
  <sheetProtection/>
  <hyperlinks>
    <hyperlink ref="D7" r:id="rId1" display="G.O.Ms.No.25"/>
    <hyperlink ref="D8" r:id="rId2" display="G.O.Ms.No.178"/>
    <hyperlink ref="D5" r:id="rId3" display="G.O.Ms.No.356"/>
    <hyperlink ref="D4" r:id="rId4" display="G.O. Ms. No.248"/>
    <hyperlink ref="D10" r:id="rId5" display="G.O.Ms.No.136"/>
    <hyperlink ref="D6" r:id="rId6" display="G.O.Ms.No.104"/>
    <hyperlink ref="D9" r:id="rId7" display="G.O.Ms.No. 297"/>
    <hyperlink ref="D11" r:id="rId8" display="G.O.Ms.No. 297"/>
    <hyperlink ref="D12" r:id="rId9" display="G.O.Ms.No. 297"/>
    <hyperlink ref="D13" r:id="rId10" display="G.O.Ms.No.198, Dated 09-10-2014"/>
  </hyperlinks>
  <printOptions/>
  <pageMargins left="0.7" right="0.7" top="0.75" bottom="0.75" header="0.3" footer="0.3"/>
  <pageSetup horizontalDpi="300" verticalDpi="300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suresh</cp:lastModifiedBy>
  <cp:lastPrinted>2018-07-05T02:45:25Z</cp:lastPrinted>
  <dcterms:created xsi:type="dcterms:W3CDTF">2014-02-09T03:33:42Z</dcterms:created>
  <dcterms:modified xsi:type="dcterms:W3CDTF">2018-07-05T02:47:28Z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